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Broek\Documents\Kerk\ZWO\Balansen ZWO\"/>
    </mc:Choice>
  </mc:AlternateContent>
  <xr:revisionPtr revIDLastSave="0" documentId="8_{396F349B-8D1F-44AF-88D7-5E39E9C51209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Blad1" sheetId="1" r:id="rId1"/>
    <sheet name="Blad2" sheetId="2" r:id="rId2"/>
    <sheet name="Blad4" sheetId="4" r:id="rId3"/>
    <sheet name="Blad3" sheetId="3" r:id="rId4"/>
    <sheet name="Blad5" sheetId="5" r:id="rId5"/>
    <sheet name="Blad6" sheetId="6" r:id="rId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4" l="1"/>
  <c r="L17" i="4"/>
  <c r="K16" i="4"/>
  <c r="K11" i="4"/>
  <c r="J19" i="4"/>
  <c r="J18" i="4"/>
  <c r="J17" i="4"/>
  <c r="J15" i="4"/>
  <c r="J13" i="4"/>
  <c r="J10" i="4"/>
  <c r="G19" i="4"/>
  <c r="G16" i="4"/>
  <c r="G11" i="4"/>
  <c r="F19" i="4"/>
  <c r="F18" i="4"/>
  <c r="F17" i="4"/>
  <c r="F13" i="4"/>
  <c r="F12" i="4"/>
  <c r="F10" i="4"/>
  <c r="G16" i="2"/>
  <c r="G15" i="2"/>
  <c r="G11" i="2"/>
  <c r="F18" i="2"/>
  <c r="F17" i="2"/>
  <c r="F15" i="2"/>
  <c r="F13" i="2"/>
  <c r="F12" i="2"/>
  <c r="I28" i="6"/>
  <c r="I62" i="6"/>
  <c r="G62" i="6"/>
  <c r="I40" i="6"/>
  <c r="G40" i="6"/>
  <c r="G26" i="6"/>
  <c r="G28" i="6" s="1"/>
  <c r="E26" i="6"/>
  <c r="E28" i="6" s="1"/>
  <c r="E62" i="6"/>
  <c r="E40" i="6"/>
  <c r="G23" i="5"/>
  <c r="H23" i="5"/>
  <c r="H9" i="5"/>
  <c r="F23" i="5"/>
  <c r="G14" i="5"/>
  <c r="H14" i="5"/>
  <c r="F14" i="5"/>
  <c r="G9" i="5"/>
  <c r="F9" i="5"/>
  <c r="L39" i="4"/>
  <c r="I64" i="6" l="1"/>
  <c r="I66" i="6" s="1"/>
  <c r="G64" i="6"/>
  <c r="E64" i="6"/>
  <c r="K44" i="4"/>
  <c r="K47" i="4" s="1"/>
  <c r="J44" i="4"/>
  <c r="J47" i="4" s="1"/>
  <c r="L38" i="4"/>
  <c r="L37" i="4"/>
  <c r="L36" i="4"/>
  <c r="L35" i="4"/>
  <c r="L34" i="4"/>
  <c r="L33" i="4"/>
  <c r="L32" i="4"/>
  <c r="L30" i="4"/>
  <c r="L29" i="4"/>
  <c r="L28" i="4"/>
  <c r="L26" i="4"/>
  <c r="L25" i="4"/>
  <c r="L24" i="4"/>
  <c r="K21" i="4"/>
  <c r="J21" i="4"/>
  <c r="L19" i="4"/>
  <c r="L16" i="4"/>
  <c r="L15" i="4"/>
  <c r="L14" i="4"/>
  <c r="L13" i="4"/>
  <c r="L12" i="4"/>
  <c r="L11" i="4"/>
  <c r="L10" i="4"/>
  <c r="H45" i="4"/>
  <c r="G44" i="4"/>
  <c r="G47" i="4" s="1"/>
  <c r="F44" i="4"/>
  <c r="F47" i="4" s="1"/>
  <c r="H42" i="4"/>
  <c r="H41" i="4"/>
  <c r="H40" i="4"/>
  <c r="H38" i="4"/>
  <c r="H37" i="4"/>
  <c r="H36" i="4"/>
  <c r="H35" i="4"/>
  <c r="H34" i="4"/>
  <c r="H33" i="4"/>
  <c r="H32" i="4"/>
  <c r="H31" i="4"/>
  <c r="H30" i="4"/>
  <c r="H29" i="4"/>
  <c r="H28" i="4"/>
  <c r="H26" i="4"/>
  <c r="H25" i="4"/>
  <c r="H24" i="4"/>
  <c r="G21" i="4"/>
  <c r="F21" i="4"/>
  <c r="H19" i="4"/>
  <c r="H16" i="4"/>
  <c r="H15" i="4"/>
  <c r="H14" i="4"/>
  <c r="H13" i="4"/>
  <c r="H12" i="4"/>
  <c r="H11" i="4"/>
  <c r="H10" i="4"/>
  <c r="H38" i="2"/>
  <c r="H39" i="2"/>
  <c r="H40" i="2"/>
  <c r="H30" i="2"/>
  <c r="K42" i="2"/>
  <c r="J42" i="2"/>
  <c r="L37" i="2"/>
  <c r="L36" i="2"/>
  <c r="L35" i="2"/>
  <c r="L34" i="2"/>
  <c r="L33" i="2"/>
  <c r="L32" i="2"/>
  <c r="L31" i="2"/>
  <c r="L29" i="2"/>
  <c r="L28" i="2"/>
  <c r="L27" i="2"/>
  <c r="L25" i="2"/>
  <c r="L24" i="2"/>
  <c r="L23" i="2"/>
  <c r="K20" i="2"/>
  <c r="J20" i="2"/>
  <c r="L18" i="2"/>
  <c r="L16" i="2"/>
  <c r="L15" i="2"/>
  <c r="L14" i="2"/>
  <c r="L13" i="2"/>
  <c r="L12" i="2"/>
  <c r="L11" i="2"/>
  <c r="L10" i="2"/>
  <c r="N38" i="1"/>
  <c r="L38" i="1"/>
  <c r="P36" i="1"/>
  <c r="P35" i="1"/>
  <c r="P34" i="1"/>
  <c r="N31" i="1"/>
  <c r="L31" i="1"/>
  <c r="P29" i="1"/>
  <c r="P28" i="1"/>
  <c r="N21" i="1"/>
  <c r="L21" i="1"/>
  <c r="P17" i="1"/>
  <c r="P16" i="1"/>
  <c r="N13" i="1"/>
  <c r="N23" i="1" s="1"/>
  <c r="L13" i="1"/>
  <c r="L23" i="1" s="1"/>
  <c r="P11" i="1"/>
  <c r="P10" i="1"/>
  <c r="G42" i="2"/>
  <c r="F42" i="2"/>
  <c r="H37" i="2"/>
  <c r="H36" i="2"/>
  <c r="H35" i="2"/>
  <c r="H34" i="2"/>
  <c r="H33" i="2"/>
  <c r="H32" i="2"/>
  <c r="H31" i="2"/>
  <c r="H29" i="2"/>
  <c r="H28" i="2"/>
  <c r="H27" i="2"/>
  <c r="H25" i="2"/>
  <c r="H24" i="2"/>
  <c r="H23" i="2"/>
  <c r="G20" i="2"/>
  <c r="F20" i="2"/>
  <c r="H18" i="2"/>
  <c r="H16" i="2"/>
  <c r="H15" i="2"/>
  <c r="H14" i="2"/>
  <c r="H13" i="2"/>
  <c r="H12" i="2"/>
  <c r="H11" i="2"/>
  <c r="H10" i="2"/>
  <c r="H38" i="1"/>
  <c r="F38" i="1"/>
  <c r="J36" i="1"/>
  <c r="J35" i="1"/>
  <c r="J34" i="1"/>
  <c r="H31" i="1"/>
  <c r="F31" i="1"/>
  <c r="J29" i="1"/>
  <c r="J28" i="1"/>
  <c r="H21" i="1"/>
  <c r="F21" i="1"/>
  <c r="J17" i="1"/>
  <c r="J16" i="1"/>
  <c r="H13" i="1"/>
  <c r="F13" i="1"/>
  <c r="J11" i="1"/>
  <c r="J10" i="1"/>
  <c r="H21" i="4" l="1"/>
  <c r="H44" i="4"/>
  <c r="H47" i="4" s="1"/>
  <c r="L44" i="4"/>
  <c r="L47" i="4" s="1"/>
  <c r="L21" i="4"/>
  <c r="L20" i="2"/>
  <c r="J43" i="2"/>
  <c r="J45" i="2" s="1"/>
  <c r="L42" i="2"/>
  <c r="K43" i="2"/>
  <c r="K45" i="2" s="1"/>
  <c r="H20" i="2"/>
  <c r="G45" i="2"/>
  <c r="F45" i="2"/>
  <c r="H42" i="2"/>
  <c r="F23" i="1"/>
  <c r="H23" i="1"/>
  <c r="P38" i="1"/>
  <c r="F40" i="1"/>
  <c r="L40" i="1"/>
  <c r="J13" i="1"/>
  <c r="H40" i="1"/>
  <c r="N40" i="1"/>
  <c r="J21" i="1"/>
  <c r="J31" i="1"/>
  <c r="J38" i="1"/>
  <c r="P13" i="1"/>
  <c r="P21" i="1"/>
  <c r="P31" i="1"/>
  <c r="L43" i="2" l="1"/>
  <c r="L45" i="2" s="1"/>
  <c r="H43" i="2"/>
  <c r="H45" i="2" s="1"/>
  <c r="P40" i="1"/>
  <c r="J40" i="1"/>
  <c r="J23" i="1"/>
  <c r="P2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Broek</author>
  </authors>
  <commentList>
    <comment ref="B26" authorId="0" shapeId="0" xr:uid="{309F60D6-5E6C-4EF2-9BBF-AEE1E9203D8D}">
      <text>
        <r>
          <rPr>
            <b/>
            <sz val="9"/>
            <color indexed="81"/>
            <rFont val="Tahoma"/>
            <family val="2"/>
          </rPr>
          <t>Broek: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<sst xmlns="http://schemas.openxmlformats.org/spreadsheetml/2006/main" count="259" uniqueCount="196">
  <si>
    <t>ZWO - Commissie Gereformeerde Kerk  te Asperen</t>
  </si>
  <si>
    <t>Aktiefzijde</t>
  </si>
  <si>
    <t>Vlottende middelen</t>
  </si>
  <si>
    <t>Diakonie</t>
  </si>
  <si>
    <t>Zending</t>
  </si>
  <si>
    <t>Totaal</t>
  </si>
  <si>
    <t>Overigen nog te ontvangen</t>
  </si>
  <si>
    <t>Oiko Krediet</t>
  </si>
  <si>
    <t>Liquide middelen</t>
  </si>
  <si>
    <t>ING  rc</t>
  </si>
  <si>
    <t>ING sp.rek</t>
  </si>
  <si>
    <t>Totaal debet</t>
  </si>
  <si>
    <t>Passiefzijde</t>
  </si>
  <si>
    <t>Eigen vermogen</t>
  </si>
  <si>
    <t>Reserve eigen gemeente</t>
  </si>
  <si>
    <t>Algemene reserve</t>
  </si>
  <si>
    <t>Kortlopende schulden</t>
  </si>
  <si>
    <t>Nog af te dragen collecten</t>
  </si>
  <si>
    <t>Goede doelen</t>
  </si>
  <si>
    <t>Overigen nog te betalen</t>
  </si>
  <si>
    <t>Totaal credit</t>
  </si>
  <si>
    <t>Inkomsten</t>
  </si>
  <si>
    <t>Collecten Diaconie</t>
  </si>
  <si>
    <t xml:space="preserve">Collecten KIA </t>
  </si>
  <si>
    <t>Collecten PKN</t>
  </si>
  <si>
    <t>Collecten Derden</t>
  </si>
  <si>
    <t>Collecten KIA noodhulp</t>
  </si>
  <si>
    <t>Renten</t>
  </si>
  <si>
    <t>VVB verslagjaar</t>
  </si>
  <si>
    <t>Overige opbrengsten</t>
  </si>
  <si>
    <t>Totale inkomsten</t>
  </si>
  <si>
    <t>Uitgaven</t>
  </si>
  <si>
    <t>Bijdragen eigen gemeente</t>
  </si>
  <si>
    <t>Quotum Classis PKN</t>
  </si>
  <si>
    <t>Afdracht KIA</t>
  </si>
  <si>
    <t>Afdracht KIA noodhulp</t>
  </si>
  <si>
    <t>Afdracht collecten PKN</t>
  </si>
  <si>
    <t>Afdracht collecten derden</t>
  </si>
  <si>
    <t>Overige kst,diensten centr</t>
  </si>
  <si>
    <t>PKN abonnementen</t>
  </si>
  <si>
    <t>ov benodigdheden</t>
  </si>
  <si>
    <t>Kosten voor betalingsverkeer</t>
  </si>
  <si>
    <t>Stillehulp</t>
  </si>
  <si>
    <t>Nadine Balke…</t>
  </si>
  <si>
    <t>Totale uitgaven</t>
  </si>
  <si>
    <t>Aan de Kerkenraad van de Gereformeerde Kerk te Asperen</t>
  </si>
  <si>
    <t>Geachte  Kerkenraad,</t>
  </si>
  <si>
    <t xml:space="preserve">van de Gereformeede Kerk te Asperen onderzocht. Dit onderzoek is uitgevoerd onder </t>
  </si>
  <si>
    <t>andere aan de hand van de daartoe door het RCBB verstrekte handleiding.</t>
  </si>
  <si>
    <t>Identificatie jaarrekening.</t>
  </si>
  <si>
    <t>Baten</t>
  </si>
  <si>
    <t>Lasten</t>
  </si>
  <si>
    <t>Saldo exploitatie</t>
  </si>
  <si>
    <t>Balanstotaal</t>
  </si>
  <si>
    <t>Uitgevoerde controlehandelingen.</t>
  </si>
  <si>
    <t>De controlehandelingen die zijn uitgevoerd, zijn onder te verdelen in de rubrieken conform</t>
  </si>
  <si>
    <t>het modelcontroleverslag van de RCBB, zijnde;</t>
  </si>
  <si>
    <t>a</t>
  </si>
  <si>
    <t>Algemeen</t>
  </si>
  <si>
    <t>b</t>
  </si>
  <si>
    <t>Jaarrekening algemeen</t>
  </si>
  <si>
    <t>c</t>
  </si>
  <si>
    <t>Balans</t>
  </si>
  <si>
    <t>d</t>
  </si>
  <si>
    <t>e</t>
  </si>
  <si>
    <t>Bevindingen.</t>
  </si>
  <si>
    <t>Ondergetekenden hebben geconstateerd dat:</t>
  </si>
  <si>
    <t>De financiele administratie met grote zorgvuldigheid is uitgevoerd.</t>
  </si>
  <si>
    <t>Belangrijke verschillen tussen de jaarrekening, de begroting van de jaarrekening van het</t>
  </si>
  <si>
    <t>vorige jaar voldoende zijn toegelicht en verklaard.</t>
  </si>
  <si>
    <t>De cijfers van de jaarrekening aansluiten op de financiele administratie</t>
  </si>
  <si>
    <t>De op de balans opgenomenwaarden zijn gebaseerd op opgaven van banken en inzicht</t>
  </si>
  <si>
    <t>geven in de actuele waarden.</t>
  </si>
  <si>
    <t>De banksaldi, spaarrekeningen, vorderingen en schulden in overeenstemming zijn met</t>
  </si>
  <si>
    <t>de onderliggende bescheiden en volledig in de jaarrekening zijn verantwoord.</t>
  </si>
  <si>
    <t xml:space="preserve">De mutaties in het vermogen zijn toegelicht en zo nodig gebaseerd op besluiten van de </t>
  </si>
  <si>
    <t>zendingscommissie.</t>
  </si>
  <si>
    <t>De fondsen en voorzieningen volledig zijn opgenomen en voorzien van een toereikende</t>
  </si>
  <si>
    <t>toelichting op de aard en omvang daarvan en op de mutaties.</t>
  </si>
  <si>
    <t>Vrijwillige bijdragen zijn afgestemd met de begroting en interne rapportage kerkbalans</t>
  </si>
  <si>
    <t>Spaaropbrengsten overeenkomen met de mutaties in de betreffende activa cq jaar-</t>
  </si>
  <si>
    <t>opgaven banken.</t>
  </si>
  <si>
    <t xml:space="preserve">De lasten zijn gebaseerd op deugdelijke bewijsstukken en vrijwel volledig passen binnen </t>
  </si>
  <si>
    <t xml:space="preserve">de vastgestelde begroting van de gemeente. Het saldo van de exploitatie uit gewone </t>
  </si>
  <si>
    <t xml:space="preserve">bedrijfsvoering is </t>
  </si>
  <si>
    <t>De afdrachten quota sluiten aan bij de betreffende aanslagen</t>
  </si>
  <si>
    <t>De doorzendcollecten binnen een redelijke termijn worden doorbetaald</t>
  </si>
  <si>
    <t>Opmerkingen/Adviezen.</t>
  </si>
  <si>
    <t>Er zijn geen verdere opmerkingen en adviezen.</t>
  </si>
  <si>
    <t>Voorstel.</t>
  </si>
  <si>
    <t xml:space="preserve">De ondergetekekenden stellen op grond van hun onderzoek aan de kerkenraad voor om de </t>
  </si>
  <si>
    <t>Penningmeester van de zending te dechargeren.</t>
  </si>
  <si>
    <t>Asperen,</t>
  </si>
  <si>
    <t>Dit stuk opgemaakt en ondertekend</t>
  </si>
  <si>
    <t>Lid Controlecommissie</t>
  </si>
  <si>
    <t>Lid controlecommissie</t>
  </si>
  <si>
    <t>Handtekening</t>
  </si>
  <si>
    <t>Balans per 31-12-2023</t>
  </si>
  <si>
    <t>per 31-12-2022</t>
  </si>
  <si>
    <t>per 31-12-2023</t>
  </si>
  <si>
    <t>Skg bank</t>
  </si>
  <si>
    <t>nl84 rabo 0373 7475 94</t>
  </si>
  <si>
    <t>79 7930 116</t>
  </si>
  <si>
    <t>Exploitatie overzicht 2023</t>
  </si>
  <si>
    <t>vergeten kind</t>
  </si>
  <si>
    <t>afdracht vergeten kind</t>
  </si>
  <si>
    <t>paas ontbijt</t>
  </si>
  <si>
    <t>kosten kerst</t>
  </si>
  <si>
    <t>senioren middag</t>
  </si>
  <si>
    <t>MDA</t>
  </si>
  <si>
    <t>Begroting 2023</t>
  </si>
  <si>
    <t>paasmaaltijd</t>
  </si>
  <si>
    <t>ouderen middag</t>
  </si>
  <si>
    <t>Begroting 2024</t>
  </si>
  <si>
    <t xml:space="preserve">Exploitatie resultaat </t>
  </si>
  <si>
    <t>Joy for Children</t>
  </si>
  <si>
    <t>Toelichting op de balans:</t>
  </si>
  <si>
    <t>Overigen nog te ontvangen:</t>
  </si>
  <si>
    <t>collecten december 23</t>
  </si>
  <si>
    <t>diakonie</t>
  </si>
  <si>
    <t xml:space="preserve">zending </t>
  </si>
  <si>
    <t>vvb 2023</t>
  </si>
  <si>
    <t>Algemene reserve:</t>
  </si>
  <si>
    <t>Saldo 1-1-23</t>
  </si>
  <si>
    <t>resultaat 2023</t>
  </si>
  <si>
    <t>totaal</t>
  </si>
  <si>
    <t>saldo per 31-12-2023</t>
  </si>
  <si>
    <t>Nog  af te dragen collecten:</t>
  </si>
  <si>
    <t>Collecten december 23</t>
  </si>
  <si>
    <t>Overigen nog te betalen:</t>
  </si>
  <si>
    <t>giften oekrainers (linda)</t>
  </si>
  <si>
    <t>skg</t>
  </si>
  <si>
    <t>KIA   mda</t>
  </si>
  <si>
    <t>Overige opbrengsten:</t>
  </si>
  <si>
    <t>Externe gift</t>
  </si>
  <si>
    <t>Kerk in aktie:</t>
  </si>
  <si>
    <t>collecte</t>
  </si>
  <si>
    <t>kia</t>
  </si>
  <si>
    <t>pakistan</t>
  </si>
  <si>
    <t>zending zambia</t>
  </si>
  <si>
    <t>palestina</t>
  </si>
  <si>
    <t>bangladesh</t>
  </si>
  <si>
    <t>moldavie</t>
  </si>
  <si>
    <t>oekraine</t>
  </si>
  <si>
    <t>colombia</t>
  </si>
  <si>
    <t>indonesie</t>
  </si>
  <si>
    <t>syrie</t>
  </si>
  <si>
    <t>israel</t>
  </si>
  <si>
    <t>myanmar</t>
  </si>
  <si>
    <t>Israel</t>
  </si>
  <si>
    <t>ruanda</t>
  </si>
  <si>
    <t>libanon</t>
  </si>
  <si>
    <t>wilde ganzen</t>
  </si>
  <si>
    <t>ghana</t>
  </si>
  <si>
    <t>pkn</t>
  </si>
  <si>
    <t xml:space="preserve">pkn </t>
  </si>
  <si>
    <t>missionair werk</t>
  </si>
  <si>
    <t>binn. Diakonaat</t>
  </si>
  <si>
    <t>zambia</t>
  </si>
  <si>
    <t>kerk van betekenis</t>
  </si>
  <si>
    <t>Edukans</t>
  </si>
  <si>
    <t>pastoraat</t>
  </si>
  <si>
    <t>binnenl diaconaat</t>
  </si>
  <si>
    <t>kinderen in de knel</t>
  </si>
  <si>
    <t>jop</t>
  </si>
  <si>
    <t>kind en jongeren</t>
  </si>
  <si>
    <t>Derden</t>
  </si>
  <si>
    <t>leger des heils</t>
  </si>
  <si>
    <t>srtg de hoop</t>
  </si>
  <si>
    <t>youth for christ</t>
  </si>
  <si>
    <t>omzien gevangenen</t>
  </si>
  <si>
    <t>voedselbank</t>
  </si>
  <si>
    <t>dorcas</t>
  </si>
  <si>
    <t>kinderhulp afrika</t>
  </si>
  <si>
    <t>ned bijbel gen.</t>
  </si>
  <si>
    <t>mercy ships</t>
  </si>
  <si>
    <t>huis ter leede</t>
  </si>
  <si>
    <t>joy for children</t>
  </si>
  <si>
    <t>kika</t>
  </si>
  <si>
    <t>schuld hulp maatje</t>
  </si>
  <si>
    <t>tearfund</t>
  </si>
  <si>
    <t>koffiebar overstag</t>
  </si>
  <si>
    <t>Ywam   (fleur)</t>
  </si>
  <si>
    <t>stg mahanaim</t>
  </si>
  <si>
    <t xml:space="preserve">kia </t>
  </si>
  <si>
    <t>syrie/turkeye   noodh</t>
  </si>
  <si>
    <t>afdrachten</t>
  </si>
  <si>
    <t xml:space="preserve">balans </t>
  </si>
  <si>
    <t>3en</t>
  </si>
  <si>
    <t>corr skg</t>
  </si>
  <si>
    <t>Exploitatie resultaat 2023</t>
  </si>
  <si>
    <t>Specificatie collecten</t>
  </si>
  <si>
    <t>Controleverslag  2023</t>
  </si>
  <si>
    <t>In opdracht van de Kerkenraad hebben wij de opgestelde jaarrekening 2023 van de Z.W.O.</t>
  </si>
  <si>
    <t>De onderzochte jaarrekening 2023 sluit met de volgende totalen:</t>
  </si>
  <si>
    <t>voordelig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</si>
</sst>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€&quot;\ #,##0.00;[Red]&quot;€&quot;\ \-#,##0.00"/>
    <numFmt numFmtId="164" formatCode="&quot;€&quot;\ #,##0.00"/>
    <numFmt numFmtId="165" formatCode="[$-413]d/mmm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164" fontId="0" fillId="0" borderId="0" xfId="0" applyNumberFormat="1"/>
    <xf numFmtId="164" fontId="0" fillId="0" borderId="1" xfId="0" applyNumberFormat="1" applyBorder="1"/>
    <xf numFmtId="164" fontId="0" fillId="0" borderId="2" xfId="0" applyNumberFormat="1" applyBorder="1"/>
    <xf numFmtId="0" fontId="4" fillId="0" borderId="0" xfId="0" applyFont="1"/>
    <xf numFmtId="0" fontId="5" fillId="0" borderId="0" xfId="0" applyFont="1"/>
    <xf numFmtId="164" fontId="1" fillId="0" borderId="2" xfId="0" applyNumberFormat="1" applyFont="1" applyBorder="1"/>
    <xf numFmtId="2" fontId="0" fillId="0" borderId="0" xfId="0" applyNumberForma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" fillId="0" borderId="0" xfId="0" applyFont="1"/>
    <xf numFmtId="8" fontId="9" fillId="0" borderId="0" xfId="0" applyNumberFormat="1" applyFont="1" applyAlignment="1">
      <alignment horizontal="right"/>
    </xf>
    <xf numFmtId="2" fontId="0" fillId="0" borderId="1" xfId="0" applyNumberFormat="1" applyBorder="1"/>
    <xf numFmtId="0" fontId="0" fillId="0" borderId="2" xfId="0" applyBorder="1"/>
    <xf numFmtId="2" fontId="0" fillId="0" borderId="2" xfId="0" applyNumberFormat="1" applyBorder="1"/>
    <xf numFmtId="16" fontId="0" fillId="0" borderId="0" xfId="0" applyNumberFormat="1"/>
    <xf numFmtId="165" fontId="0" fillId="0" borderId="0" xfId="0" applyNumberFormat="1"/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0" fillId="0" borderId="3" xfId="0" applyNumberFormat="1" applyBorder="1"/>
    <xf numFmtId="0" fontId="0" fillId="0" borderId="1" xfId="0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79"/>
  <sheetViews>
    <sheetView tabSelected="1" topLeftCell="A16" workbookViewId="0">
      <selection activeCell="J28" sqref="J28"/>
    </sheetView>
  </sheetViews>
  <sheetFormatPr defaultRowHeight="15" x14ac:dyDescent="0.25"/>
  <cols>
    <col min="6" max="6" width="9.5703125" bestFit="1" customWidth="1"/>
    <col min="7" max="7" width="2.85546875" customWidth="1"/>
    <col min="8" max="8" width="9.5703125" bestFit="1" customWidth="1"/>
    <col min="9" max="9" width="2.85546875" customWidth="1"/>
    <col min="10" max="10" width="10.5703125" bestFit="1" customWidth="1"/>
    <col min="11" max="11" width="4.42578125" customWidth="1"/>
    <col min="12" max="12" width="10.28515625" customWidth="1"/>
    <col min="13" max="13" width="2.7109375" customWidth="1"/>
    <col min="14" max="14" width="10.85546875" customWidth="1"/>
    <col min="15" max="15" width="3.140625" customWidth="1"/>
    <col min="16" max="16" width="10.28515625" customWidth="1"/>
  </cols>
  <sheetData>
    <row r="2" spans="2:16" x14ac:dyDescent="0.25">
      <c r="B2" s="1" t="s">
        <v>0</v>
      </c>
    </row>
    <row r="4" spans="2:16" x14ac:dyDescent="0.25">
      <c r="B4" s="1" t="s">
        <v>97</v>
      </c>
    </row>
    <row r="5" spans="2:16" x14ac:dyDescent="0.25">
      <c r="B5" s="1"/>
    </row>
    <row r="6" spans="2:16" x14ac:dyDescent="0.25">
      <c r="H6" s="2" t="s">
        <v>99</v>
      </c>
      <c r="N6" s="2" t="s">
        <v>98</v>
      </c>
    </row>
    <row r="7" spans="2:16" x14ac:dyDescent="0.25">
      <c r="B7" s="2" t="s">
        <v>1</v>
      </c>
    </row>
    <row r="8" spans="2:16" x14ac:dyDescent="0.25">
      <c r="B8" s="2" t="s">
        <v>2</v>
      </c>
      <c r="F8" s="3" t="s">
        <v>3</v>
      </c>
      <c r="G8" s="3"/>
      <c r="H8" s="3" t="s">
        <v>4</v>
      </c>
      <c r="I8" s="3"/>
      <c r="J8" s="3" t="s">
        <v>5</v>
      </c>
      <c r="L8" s="3" t="s">
        <v>3</v>
      </c>
      <c r="M8" s="3"/>
      <c r="N8" s="3" t="s">
        <v>4</v>
      </c>
      <c r="O8" s="3"/>
      <c r="P8" s="3" t="s">
        <v>5</v>
      </c>
    </row>
    <row r="10" spans="2:16" x14ac:dyDescent="0.25">
      <c r="B10" t="s">
        <v>6</v>
      </c>
      <c r="F10" s="4">
        <v>440.02</v>
      </c>
      <c r="G10" s="4"/>
      <c r="H10" s="4">
        <v>519.92999999999995</v>
      </c>
      <c r="I10" s="4"/>
      <c r="J10" s="4">
        <f>F10+H10</f>
        <v>959.94999999999993</v>
      </c>
      <c r="L10" s="4">
        <v>255.46</v>
      </c>
      <c r="M10" s="4"/>
      <c r="N10" s="4">
        <v>829.56</v>
      </c>
      <c r="O10" s="4"/>
      <c r="P10" s="4">
        <f>L10+N10</f>
        <v>1085.02</v>
      </c>
    </row>
    <row r="11" spans="2:16" x14ac:dyDescent="0.25">
      <c r="B11" t="s">
        <v>7</v>
      </c>
      <c r="F11" s="4">
        <v>0</v>
      </c>
      <c r="G11" s="4"/>
      <c r="H11" s="4"/>
      <c r="I11" s="4"/>
      <c r="J11" s="4">
        <f>F11+H11</f>
        <v>0</v>
      </c>
      <c r="L11" s="4">
        <v>0</v>
      </c>
      <c r="M11" s="4"/>
      <c r="N11" s="4">
        <v>0</v>
      </c>
      <c r="O11" s="4"/>
      <c r="P11" s="4">
        <f>L11+N11</f>
        <v>0</v>
      </c>
    </row>
    <row r="12" spans="2:16" x14ac:dyDescent="0.25">
      <c r="F12" s="5"/>
      <c r="G12" s="4"/>
      <c r="H12" s="5"/>
      <c r="I12" s="4"/>
      <c r="J12" s="5"/>
      <c r="L12" s="5"/>
      <c r="M12" s="4"/>
      <c r="N12" s="5"/>
      <c r="O12" s="4"/>
      <c r="P12" s="5"/>
    </row>
    <row r="13" spans="2:16" ht="15.75" thickBot="1" x14ac:dyDescent="0.3">
      <c r="F13" s="6">
        <f>SUM(F10:F12)</f>
        <v>440.02</v>
      </c>
      <c r="G13" s="4"/>
      <c r="H13" s="6">
        <f t="shared" ref="H13:J13" si="0">SUM(H10:H12)</f>
        <v>519.92999999999995</v>
      </c>
      <c r="I13" s="4"/>
      <c r="J13" s="6">
        <f t="shared" si="0"/>
        <v>959.94999999999993</v>
      </c>
      <c r="L13" s="6">
        <f>SUM(L10:L12)</f>
        <v>255.46</v>
      </c>
      <c r="M13" s="4"/>
      <c r="N13" s="6">
        <f t="shared" ref="N13" si="1">SUM(N10:N12)</f>
        <v>829.56</v>
      </c>
      <c r="O13" s="4"/>
      <c r="P13" s="6">
        <f t="shared" ref="P13" si="2">SUM(P10:P12)</f>
        <v>1085.02</v>
      </c>
    </row>
    <row r="14" spans="2:16" ht="15.75" thickTop="1" x14ac:dyDescent="0.25">
      <c r="B14" s="2" t="s">
        <v>8</v>
      </c>
      <c r="F14" s="4"/>
      <c r="G14" s="4"/>
      <c r="H14" s="4"/>
      <c r="I14" s="4"/>
      <c r="J14" s="4"/>
      <c r="L14" s="4"/>
      <c r="M14" s="4"/>
      <c r="N14" s="4"/>
      <c r="O14" s="4"/>
      <c r="P14" s="4"/>
    </row>
    <row r="15" spans="2:16" x14ac:dyDescent="0.25">
      <c r="F15" s="4"/>
      <c r="G15" s="4"/>
      <c r="H15" s="4"/>
      <c r="I15" s="4"/>
      <c r="J15" s="4"/>
      <c r="L15" s="4"/>
      <c r="M15" s="4"/>
      <c r="N15" s="4"/>
      <c r="O15" s="4"/>
      <c r="P15" s="4"/>
    </row>
    <row r="16" spans="2:16" x14ac:dyDescent="0.25">
      <c r="B16" t="s">
        <v>9</v>
      </c>
      <c r="C16" s="7">
        <v>3295974</v>
      </c>
      <c r="F16" s="4">
        <v>0</v>
      </c>
      <c r="G16" s="4"/>
      <c r="H16" s="4">
        <v>0</v>
      </c>
      <c r="I16" s="4"/>
      <c r="J16" s="4">
        <f>F16+H16</f>
        <v>0</v>
      </c>
      <c r="L16" s="4">
        <v>855.51</v>
      </c>
      <c r="M16" s="4"/>
      <c r="N16" s="4">
        <v>2148.1799999999998</v>
      </c>
      <c r="O16" s="4"/>
      <c r="P16" s="4">
        <f>L16+N16</f>
        <v>3003.6899999999996</v>
      </c>
    </row>
    <row r="17" spans="2:16" x14ac:dyDescent="0.25">
      <c r="B17" t="s">
        <v>10</v>
      </c>
      <c r="F17" s="4">
        <v>0</v>
      </c>
      <c r="G17" s="4"/>
      <c r="H17" s="4">
        <v>0</v>
      </c>
      <c r="I17" s="4"/>
      <c r="J17" s="4">
        <f>F17+H17</f>
        <v>0</v>
      </c>
      <c r="L17" s="4">
        <v>4169.6000000000004</v>
      </c>
      <c r="M17" s="4"/>
      <c r="N17" s="4">
        <v>4098.8999999999996</v>
      </c>
      <c r="O17" s="4"/>
      <c r="P17" s="4">
        <f>L17+N17</f>
        <v>8268.5</v>
      </c>
    </row>
    <row r="18" spans="2:16" x14ac:dyDescent="0.25">
      <c r="B18" t="s">
        <v>100</v>
      </c>
      <c r="C18" s="14" t="s">
        <v>101</v>
      </c>
      <c r="F18" s="4">
        <v>1240.73</v>
      </c>
      <c r="G18" s="4"/>
      <c r="H18" s="4">
        <v>2445.15</v>
      </c>
      <c r="I18" s="4"/>
      <c r="J18" s="4">
        <v>3685.88</v>
      </c>
      <c r="L18" s="4"/>
      <c r="M18" s="4"/>
      <c r="N18" s="4"/>
      <c r="O18" s="4"/>
      <c r="P18" s="4"/>
    </row>
    <row r="19" spans="2:16" x14ac:dyDescent="0.25">
      <c r="B19" t="s">
        <v>100</v>
      </c>
      <c r="C19" s="14" t="s">
        <v>102</v>
      </c>
      <c r="F19" s="4">
        <v>4333.05</v>
      </c>
      <c r="G19" s="4"/>
      <c r="H19" s="4">
        <v>4334.37</v>
      </c>
      <c r="I19" s="4"/>
      <c r="J19" s="4">
        <v>8667.42</v>
      </c>
      <c r="L19" s="4"/>
      <c r="M19" s="4"/>
      <c r="N19" s="4"/>
      <c r="O19" s="4"/>
      <c r="P19" s="4"/>
    </row>
    <row r="20" spans="2:16" x14ac:dyDescent="0.25">
      <c r="F20" s="5"/>
      <c r="G20" s="4"/>
      <c r="H20" s="5"/>
      <c r="I20" s="4"/>
      <c r="J20" s="5"/>
      <c r="L20" s="5"/>
      <c r="M20" s="4"/>
      <c r="N20" s="5"/>
      <c r="O20" s="4"/>
      <c r="P20" s="5"/>
    </row>
    <row r="21" spans="2:16" ht="15.75" thickBot="1" x14ac:dyDescent="0.3">
      <c r="F21" s="6">
        <f>SUM(F16:F20)</f>
        <v>5573.7800000000007</v>
      </c>
      <c r="G21" s="4"/>
      <c r="H21" s="6">
        <f t="shared" ref="H21:J21" si="3">SUM(H16:H20)</f>
        <v>6779.52</v>
      </c>
      <c r="I21" s="4"/>
      <c r="J21" s="6">
        <f t="shared" si="3"/>
        <v>12353.3</v>
      </c>
      <c r="L21" s="6">
        <f>SUM(L16:L20)</f>
        <v>5025.1100000000006</v>
      </c>
      <c r="M21" s="4"/>
      <c r="N21" s="6">
        <f t="shared" ref="N21" si="4">SUM(N16:N20)</f>
        <v>6247.08</v>
      </c>
      <c r="O21" s="4"/>
      <c r="P21" s="6">
        <f t="shared" ref="P21" si="5">SUM(P16:P20)</f>
        <v>11272.189999999999</v>
      </c>
    </row>
    <row r="22" spans="2:16" ht="15.75" thickTop="1" x14ac:dyDescent="0.25">
      <c r="F22" s="4"/>
      <c r="G22" s="4"/>
      <c r="H22" s="4"/>
      <c r="I22" s="4"/>
      <c r="J22" s="4"/>
      <c r="L22" s="4"/>
      <c r="M22" s="4"/>
      <c r="N22" s="4"/>
      <c r="O22" s="4"/>
      <c r="P22" s="4"/>
    </row>
    <row r="23" spans="2:16" ht="15.75" thickBot="1" x14ac:dyDescent="0.3">
      <c r="B23" s="8" t="s">
        <v>11</v>
      </c>
      <c r="F23" s="9">
        <f>F13+F21</f>
        <v>6013.8000000000011</v>
      </c>
      <c r="G23" s="4"/>
      <c r="H23" s="9">
        <f t="shared" ref="H23:J23" si="6">H13+H21</f>
        <v>7299.4500000000007</v>
      </c>
      <c r="I23" s="4"/>
      <c r="J23" s="9">
        <f t="shared" si="6"/>
        <v>13313.25</v>
      </c>
      <c r="L23" s="9">
        <f>L13+L21</f>
        <v>5280.5700000000006</v>
      </c>
      <c r="M23" s="4"/>
      <c r="N23" s="9">
        <f t="shared" ref="N23" si="7">N13+N21</f>
        <v>7076.6399999999994</v>
      </c>
      <c r="O23" s="4"/>
      <c r="P23" s="9">
        <f t="shared" ref="P23" si="8">P13+P21</f>
        <v>12357.21</v>
      </c>
    </row>
    <row r="24" spans="2:16" ht="15.75" thickTop="1" x14ac:dyDescent="0.25">
      <c r="F24" s="4"/>
      <c r="G24" s="4"/>
      <c r="H24" s="4"/>
      <c r="I24" s="4"/>
      <c r="J24" s="4"/>
      <c r="L24" s="4"/>
      <c r="M24" s="4"/>
      <c r="N24" s="4"/>
      <c r="O24" s="4"/>
      <c r="P24" s="4"/>
    </row>
    <row r="25" spans="2:16" x14ac:dyDescent="0.25">
      <c r="B25" s="2" t="s">
        <v>12</v>
      </c>
      <c r="F25" s="4"/>
      <c r="G25" s="4"/>
      <c r="H25" s="4"/>
      <c r="I25" s="4"/>
      <c r="J25" s="4"/>
      <c r="L25" s="4"/>
      <c r="M25" s="4"/>
      <c r="N25" s="4"/>
      <c r="O25" s="4"/>
      <c r="P25" s="4"/>
    </row>
    <row r="26" spans="2:16" x14ac:dyDescent="0.25">
      <c r="B26" s="2" t="s">
        <v>13</v>
      </c>
      <c r="F26" s="4"/>
      <c r="G26" s="4"/>
      <c r="H26" s="4"/>
      <c r="I26" s="4"/>
      <c r="J26" s="4"/>
      <c r="L26" s="4"/>
      <c r="M26" s="4"/>
      <c r="N26" s="4"/>
      <c r="O26" s="4"/>
      <c r="P26" s="4"/>
    </row>
    <row r="27" spans="2:16" x14ac:dyDescent="0.25">
      <c r="F27" s="4"/>
      <c r="G27" s="4"/>
      <c r="H27" s="4"/>
      <c r="I27" s="4"/>
      <c r="J27" s="4"/>
      <c r="L27" s="4"/>
      <c r="M27" s="4"/>
      <c r="N27" s="4"/>
      <c r="O27" s="4"/>
      <c r="P27" s="4"/>
    </row>
    <row r="28" spans="2:16" x14ac:dyDescent="0.25">
      <c r="B28" t="s">
        <v>14</v>
      </c>
      <c r="F28" s="4">
        <v>3000</v>
      </c>
      <c r="G28" s="4"/>
      <c r="H28" s="4"/>
      <c r="I28" s="4"/>
      <c r="J28" s="4">
        <f>F28+H28</f>
        <v>3000</v>
      </c>
      <c r="L28" s="4">
        <v>3000</v>
      </c>
      <c r="M28" s="4"/>
      <c r="N28" s="4"/>
      <c r="O28" s="4"/>
      <c r="P28" s="4">
        <f>L28+N28</f>
        <v>3000</v>
      </c>
    </row>
    <row r="29" spans="2:16" x14ac:dyDescent="0.25">
      <c r="B29" t="s">
        <v>15</v>
      </c>
      <c r="F29" s="4">
        <v>1946.79</v>
      </c>
      <c r="G29" s="4"/>
      <c r="H29" s="4">
        <v>4811.97</v>
      </c>
      <c r="I29" s="4"/>
      <c r="J29" s="4">
        <f>F29+H29</f>
        <v>6758.76</v>
      </c>
      <c r="L29" s="4">
        <v>1828.98</v>
      </c>
      <c r="M29" s="4"/>
      <c r="N29" s="4">
        <v>4375.8100000000004</v>
      </c>
      <c r="O29" s="4"/>
      <c r="P29" s="4">
        <f>L29+N29</f>
        <v>6204.7900000000009</v>
      </c>
    </row>
    <row r="30" spans="2:16" x14ac:dyDescent="0.25">
      <c r="F30" s="4"/>
      <c r="G30" s="4"/>
      <c r="H30" s="4"/>
      <c r="I30" s="4"/>
      <c r="J30" s="4"/>
      <c r="L30" s="4"/>
      <c r="M30" s="4"/>
      <c r="N30" s="4"/>
      <c r="O30" s="4"/>
      <c r="P30" s="4"/>
    </row>
    <row r="31" spans="2:16" ht="15.75" thickBot="1" x14ac:dyDescent="0.3">
      <c r="F31" s="6">
        <f>SUM(F28:F30)</f>
        <v>4946.79</v>
      </c>
      <c r="G31" s="4"/>
      <c r="H31" s="6">
        <f t="shared" ref="H31:J31" si="9">SUM(H28:H30)</f>
        <v>4811.97</v>
      </c>
      <c r="I31" s="4"/>
      <c r="J31" s="6">
        <f t="shared" si="9"/>
        <v>9758.76</v>
      </c>
      <c r="L31" s="6">
        <f>SUM(L28:L30)</f>
        <v>4828.9799999999996</v>
      </c>
      <c r="M31" s="4"/>
      <c r="N31" s="6">
        <f t="shared" ref="N31" si="10">SUM(N28:N30)</f>
        <v>4375.8100000000004</v>
      </c>
      <c r="O31" s="4"/>
      <c r="P31" s="6">
        <f t="shared" ref="P31" si="11">SUM(P28:P30)</f>
        <v>9204.7900000000009</v>
      </c>
    </row>
    <row r="32" spans="2:16" ht="15.75" thickTop="1" x14ac:dyDescent="0.25">
      <c r="F32" s="4"/>
      <c r="G32" s="4"/>
      <c r="H32" s="4"/>
      <c r="I32" s="4"/>
      <c r="J32" s="4"/>
      <c r="L32" s="4"/>
      <c r="M32" s="4"/>
      <c r="N32" s="4"/>
      <c r="O32" s="4"/>
      <c r="P32" s="4"/>
    </row>
    <row r="33" spans="2:16" x14ac:dyDescent="0.25">
      <c r="B33" s="2" t="s">
        <v>16</v>
      </c>
      <c r="F33" s="4"/>
      <c r="G33" s="4"/>
      <c r="H33" s="4"/>
      <c r="I33" s="4"/>
      <c r="J33" s="4"/>
      <c r="L33" s="4"/>
      <c r="M33" s="4"/>
      <c r="N33" s="4"/>
      <c r="O33" s="4"/>
      <c r="P33" s="4"/>
    </row>
    <row r="34" spans="2:16" x14ac:dyDescent="0.25">
      <c r="B34" t="s">
        <v>17</v>
      </c>
      <c r="F34" s="4">
        <v>486.02</v>
      </c>
      <c r="G34" s="4"/>
      <c r="H34" s="4">
        <v>355.93</v>
      </c>
      <c r="I34" s="4"/>
      <c r="J34" s="4">
        <f>F34+H34</f>
        <v>841.95</v>
      </c>
      <c r="L34" s="4">
        <v>130.36000000000001</v>
      </c>
      <c r="M34" s="4"/>
      <c r="N34" s="4">
        <v>1051.96</v>
      </c>
      <c r="O34" s="4"/>
      <c r="P34" s="4">
        <f>L34+N34</f>
        <v>1182.3200000000002</v>
      </c>
    </row>
    <row r="35" spans="2:16" x14ac:dyDescent="0.25">
      <c r="B35" t="s">
        <v>18</v>
      </c>
      <c r="F35" s="4">
        <v>350</v>
      </c>
      <c r="G35" s="4"/>
      <c r="H35" s="4">
        <v>1550</v>
      </c>
      <c r="I35" s="4"/>
      <c r="J35" s="4">
        <f t="shared" ref="J35:J36" si="12">F35+H35</f>
        <v>1900</v>
      </c>
      <c r="L35" s="4">
        <v>0</v>
      </c>
      <c r="M35" s="4"/>
      <c r="N35" s="4">
        <v>1550</v>
      </c>
      <c r="O35" s="4"/>
      <c r="P35" s="4">
        <f t="shared" ref="P35:P36" si="13">L35+N35</f>
        <v>1550</v>
      </c>
    </row>
    <row r="36" spans="2:16" x14ac:dyDescent="0.25">
      <c r="B36" t="s">
        <v>19</v>
      </c>
      <c r="F36" s="4">
        <v>230.99</v>
      </c>
      <c r="G36" s="4"/>
      <c r="H36" s="4">
        <v>581.54999999999995</v>
      </c>
      <c r="I36" s="4"/>
      <c r="J36" s="4">
        <f t="shared" si="12"/>
        <v>812.54</v>
      </c>
      <c r="L36" s="4">
        <v>321.23</v>
      </c>
      <c r="M36" s="4"/>
      <c r="N36" s="4">
        <v>98.87</v>
      </c>
      <c r="O36" s="4"/>
      <c r="P36" s="4">
        <f t="shared" si="13"/>
        <v>420.1</v>
      </c>
    </row>
    <row r="37" spans="2:16" x14ac:dyDescent="0.25">
      <c r="F37" s="4"/>
      <c r="G37" s="4"/>
      <c r="H37" s="4"/>
      <c r="I37" s="4"/>
      <c r="J37" s="4"/>
      <c r="L37" s="4"/>
      <c r="M37" s="4"/>
      <c r="N37" s="4"/>
      <c r="O37" s="4"/>
      <c r="P37" s="4"/>
    </row>
    <row r="38" spans="2:16" ht="15.75" thickBot="1" x14ac:dyDescent="0.3">
      <c r="F38" s="6">
        <f>SUM(F34:F37)</f>
        <v>1067.01</v>
      </c>
      <c r="G38" s="4"/>
      <c r="H38" s="6">
        <f t="shared" ref="H38:J38" si="14">SUM(H34:H37)</f>
        <v>2487.48</v>
      </c>
      <c r="I38" s="4"/>
      <c r="J38" s="6">
        <f t="shared" si="14"/>
        <v>3554.49</v>
      </c>
      <c r="L38" s="6">
        <f>SUM(L34:L37)</f>
        <v>451.59000000000003</v>
      </c>
      <c r="M38" s="4"/>
      <c r="N38" s="6">
        <f t="shared" ref="N38" si="15">SUM(N34:N37)</f>
        <v>2700.83</v>
      </c>
      <c r="O38" s="4"/>
      <c r="P38" s="6">
        <f t="shared" ref="P38" si="16">SUM(P34:P37)</f>
        <v>3152.42</v>
      </c>
    </row>
    <row r="39" spans="2:16" ht="15.75" thickTop="1" x14ac:dyDescent="0.25">
      <c r="F39" s="4"/>
      <c r="G39" s="4"/>
      <c r="H39" s="4"/>
      <c r="I39" s="4"/>
      <c r="J39" s="4"/>
      <c r="L39" s="4"/>
      <c r="M39" s="4"/>
      <c r="N39" s="4"/>
      <c r="O39" s="4"/>
      <c r="P39" s="4"/>
    </row>
    <row r="40" spans="2:16" ht="15.75" thickBot="1" x14ac:dyDescent="0.3">
      <c r="B40" s="8" t="s">
        <v>20</v>
      </c>
      <c r="F40" s="9">
        <f>F31+F38</f>
        <v>6013.8</v>
      </c>
      <c r="G40" s="4"/>
      <c r="H40" s="9">
        <f t="shared" ref="H40:J40" si="17">H31+H38</f>
        <v>7299.4500000000007</v>
      </c>
      <c r="I40" s="4"/>
      <c r="J40" s="9">
        <f t="shared" si="17"/>
        <v>13313.25</v>
      </c>
      <c r="L40" s="9">
        <f>L31+L38</f>
        <v>5280.57</v>
      </c>
      <c r="M40" s="4"/>
      <c r="N40" s="9">
        <f t="shared" ref="N40" si="18">N31+N38</f>
        <v>7076.64</v>
      </c>
      <c r="O40" s="4"/>
      <c r="P40" s="9">
        <f t="shared" ref="P40" si="19">P31+P38</f>
        <v>12357.210000000001</v>
      </c>
    </row>
    <row r="41" spans="2:16" ht="15.75" thickTop="1" x14ac:dyDescent="0.25">
      <c r="F41" s="10"/>
      <c r="G41" s="10"/>
      <c r="H41" s="10"/>
      <c r="I41" s="10"/>
      <c r="J41" s="10"/>
      <c r="L41" s="10"/>
      <c r="M41" s="10"/>
      <c r="N41" s="10"/>
      <c r="O41" s="10"/>
      <c r="P41" s="10"/>
    </row>
    <row r="42" spans="2:16" x14ac:dyDescent="0.25">
      <c r="F42" s="10"/>
      <c r="G42" s="10"/>
      <c r="H42" s="10"/>
      <c r="I42" s="10"/>
      <c r="J42" s="10"/>
    </row>
    <row r="43" spans="2:16" x14ac:dyDescent="0.25">
      <c r="F43" s="10"/>
      <c r="G43" s="10"/>
      <c r="H43" s="10"/>
      <c r="I43" s="10"/>
      <c r="J43" s="10"/>
    </row>
    <row r="44" spans="2:16" x14ac:dyDescent="0.25">
      <c r="F44" s="10"/>
      <c r="G44" s="10"/>
      <c r="H44" s="10"/>
      <c r="I44" s="10"/>
      <c r="J44" s="10"/>
    </row>
    <row r="45" spans="2:16" x14ac:dyDescent="0.25">
      <c r="F45" s="10"/>
      <c r="G45" s="10"/>
      <c r="H45" s="10"/>
      <c r="I45" s="10"/>
      <c r="J45" s="10"/>
    </row>
    <row r="46" spans="2:16" x14ac:dyDescent="0.25">
      <c r="F46" s="10"/>
      <c r="G46" s="10"/>
      <c r="H46" s="10"/>
      <c r="I46" s="10"/>
      <c r="J46" s="10"/>
    </row>
    <row r="47" spans="2:16" x14ac:dyDescent="0.25">
      <c r="F47" s="10"/>
      <c r="G47" s="10"/>
      <c r="H47" s="10"/>
      <c r="I47" s="10"/>
      <c r="J47" s="10"/>
    </row>
    <row r="48" spans="2:16" x14ac:dyDescent="0.25">
      <c r="F48" s="10"/>
      <c r="G48" s="10"/>
      <c r="H48" s="10"/>
      <c r="I48" s="10"/>
      <c r="J48" s="10"/>
    </row>
    <row r="49" spans="6:10" x14ac:dyDescent="0.25">
      <c r="F49" s="10"/>
      <c r="G49" s="10"/>
      <c r="H49" s="10"/>
      <c r="I49" s="10"/>
      <c r="J49" s="10"/>
    </row>
    <row r="50" spans="6:10" x14ac:dyDescent="0.25">
      <c r="F50" s="10"/>
      <c r="G50" s="10"/>
      <c r="H50" s="10"/>
      <c r="I50" s="10"/>
      <c r="J50" s="10"/>
    </row>
    <row r="51" spans="6:10" x14ac:dyDescent="0.25">
      <c r="F51" s="10"/>
      <c r="G51" s="10"/>
      <c r="H51" s="10"/>
      <c r="I51" s="10"/>
      <c r="J51" s="10"/>
    </row>
    <row r="52" spans="6:10" x14ac:dyDescent="0.25">
      <c r="F52" s="10"/>
      <c r="G52" s="10"/>
      <c r="H52" s="10"/>
      <c r="I52" s="10"/>
      <c r="J52" s="10"/>
    </row>
    <row r="53" spans="6:10" x14ac:dyDescent="0.25">
      <c r="F53" s="10"/>
      <c r="G53" s="10"/>
      <c r="H53" s="10"/>
      <c r="I53" s="10"/>
      <c r="J53" s="10"/>
    </row>
    <row r="54" spans="6:10" x14ac:dyDescent="0.25">
      <c r="F54" s="10"/>
      <c r="G54" s="10"/>
      <c r="H54" s="10"/>
      <c r="I54" s="10"/>
      <c r="J54" s="10"/>
    </row>
    <row r="55" spans="6:10" x14ac:dyDescent="0.25">
      <c r="F55" s="10"/>
      <c r="G55" s="10"/>
      <c r="H55" s="10"/>
      <c r="I55" s="10"/>
      <c r="J55" s="10"/>
    </row>
    <row r="56" spans="6:10" x14ac:dyDescent="0.25">
      <c r="F56" s="10"/>
      <c r="G56" s="10"/>
      <c r="H56" s="10"/>
      <c r="I56" s="10"/>
      <c r="J56" s="10"/>
    </row>
    <row r="57" spans="6:10" x14ac:dyDescent="0.25">
      <c r="F57" s="10"/>
      <c r="G57" s="10"/>
      <c r="H57" s="10"/>
      <c r="I57" s="10"/>
      <c r="J57" s="10"/>
    </row>
    <row r="58" spans="6:10" x14ac:dyDescent="0.25">
      <c r="F58" s="10"/>
      <c r="G58" s="10"/>
      <c r="H58" s="10"/>
      <c r="I58" s="10"/>
      <c r="J58" s="10"/>
    </row>
    <row r="59" spans="6:10" x14ac:dyDescent="0.25">
      <c r="F59" s="10"/>
      <c r="G59" s="10"/>
      <c r="H59" s="10"/>
      <c r="I59" s="10"/>
      <c r="J59" s="10"/>
    </row>
    <row r="60" spans="6:10" x14ac:dyDescent="0.25">
      <c r="F60" s="10"/>
      <c r="G60" s="10"/>
      <c r="H60" s="10"/>
      <c r="I60" s="10"/>
      <c r="J60" s="10"/>
    </row>
    <row r="61" spans="6:10" x14ac:dyDescent="0.25">
      <c r="F61" s="10"/>
      <c r="G61" s="10"/>
      <c r="H61" s="10"/>
      <c r="I61" s="10"/>
      <c r="J61" s="10"/>
    </row>
    <row r="62" spans="6:10" x14ac:dyDescent="0.25">
      <c r="F62" s="10"/>
      <c r="G62" s="10"/>
      <c r="H62" s="10"/>
      <c r="I62" s="10"/>
      <c r="J62" s="10"/>
    </row>
    <row r="63" spans="6:10" x14ac:dyDescent="0.25">
      <c r="F63" s="10"/>
      <c r="G63" s="10"/>
      <c r="H63" s="10"/>
      <c r="I63" s="10"/>
      <c r="J63" s="10"/>
    </row>
    <row r="64" spans="6:10" x14ac:dyDescent="0.25">
      <c r="F64" s="10"/>
      <c r="G64" s="10"/>
      <c r="H64" s="10"/>
      <c r="I64" s="10"/>
      <c r="J64" s="10"/>
    </row>
    <row r="65" spans="6:10" x14ac:dyDescent="0.25">
      <c r="F65" s="10"/>
      <c r="G65" s="10"/>
      <c r="H65" s="10"/>
      <c r="I65" s="10"/>
      <c r="J65" s="10"/>
    </row>
    <row r="66" spans="6:10" x14ac:dyDescent="0.25">
      <c r="F66" s="10"/>
      <c r="G66" s="10"/>
      <c r="H66" s="10"/>
      <c r="I66" s="10"/>
      <c r="J66" s="10"/>
    </row>
    <row r="67" spans="6:10" x14ac:dyDescent="0.25">
      <c r="F67" s="10"/>
      <c r="G67" s="10"/>
      <c r="H67" s="10"/>
      <c r="I67" s="10"/>
      <c r="J67" s="10"/>
    </row>
    <row r="68" spans="6:10" x14ac:dyDescent="0.25">
      <c r="F68" s="10"/>
      <c r="G68" s="10"/>
      <c r="H68" s="10"/>
      <c r="I68" s="10"/>
      <c r="J68" s="10"/>
    </row>
    <row r="69" spans="6:10" x14ac:dyDescent="0.25">
      <c r="F69" s="10"/>
      <c r="G69" s="10"/>
      <c r="H69" s="10"/>
      <c r="I69" s="10"/>
      <c r="J69" s="10"/>
    </row>
    <row r="70" spans="6:10" x14ac:dyDescent="0.25">
      <c r="F70" s="10"/>
      <c r="G70" s="10"/>
      <c r="H70" s="10"/>
      <c r="I70" s="10"/>
      <c r="J70" s="10"/>
    </row>
    <row r="71" spans="6:10" x14ac:dyDescent="0.25">
      <c r="F71" s="10"/>
      <c r="G71" s="10"/>
      <c r="H71" s="10"/>
      <c r="I71" s="10"/>
      <c r="J71" s="10"/>
    </row>
    <row r="72" spans="6:10" x14ac:dyDescent="0.25">
      <c r="F72" s="10"/>
      <c r="G72" s="10"/>
      <c r="H72" s="10"/>
      <c r="I72" s="10"/>
      <c r="J72" s="10"/>
    </row>
    <row r="73" spans="6:10" x14ac:dyDescent="0.25">
      <c r="F73" s="10"/>
      <c r="G73" s="10"/>
      <c r="H73" s="10"/>
      <c r="I73" s="10"/>
      <c r="J73" s="10"/>
    </row>
    <row r="74" spans="6:10" x14ac:dyDescent="0.25">
      <c r="F74" s="10"/>
      <c r="G74" s="10"/>
      <c r="H74" s="10"/>
      <c r="I74" s="10"/>
      <c r="J74" s="10"/>
    </row>
    <row r="75" spans="6:10" x14ac:dyDescent="0.25">
      <c r="F75" s="10"/>
      <c r="G75" s="10"/>
      <c r="H75" s="10"/>
      <c r="I75" s="10"/>
      <c r="J75" s="10"/>
    </row>
    <row r="76" spans="6:10" x14ac:dyDescent="0.25">
      <c r="F76" s="10"/>
      <c r="G76" s="10"/>
      <c r="H76" s="10"/>
      <c r="I76" s="10"/>
      <c r="J76" s="10"/>
    </row>
    <row r="77" spans="6:10" x14ac:dyDescent="0.25">
      <c r="F77" s="10"/>
      <c r="G77" s="10"/>
      <c r="H77" s="10"/>
      <c r="I77" s="10"/>
      <c r="J77" s="10"/>
    </row>
    <row r="78" spans="6:10" x14ac:dyDescent="0.25">
      <c r="F78" s="10"/>
      <c r="G78" s="10"/>
      <c r="H78" s="10"/>
      <c r="I78" s="10"/>
      <c r="J78" s="10"/>
    </row>
    <row r="79" spans="6:10" x14ac:dyDescent="0.25">
      <c r="F79" s="10"/>
      <c r="G79" s="10"/>
      <c r="H79" s="10"/>
      <c r="I79" s="10"/>
      <c r="J79" s="10"/>
    </row>
  </sheetData>
  <pageMargins left="0.7" right="0.7" top="0.75" bottom="0.75" header="0.3" footer="0.3"/>
  <pageSetup paperSize="9" scale="8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C128E-D900-48BA-B7FA-01D19D921731}">
  <dimension ref="B2:R79"/>
  <sheetViews>
    <sheetView topLeftCell="A19" workbookViewId="0">
      <selection activeCell="G22" sqref="G22"/>
    </sheetView>
  </sheetViews>
  <sheetFormatPr defaultRowHeight="15" x14ac:dyDescent="0.25"/>
  <cols>
    <col min="1" max="1" width="4.42578125" customWidth="1"/>
    <col min="4" max="4" width="6.7109375" customWidth="1"/>
    <col min="5" max="5" width="4.7109375" customWidth="1"/>
    <col min="6" max="6" width="10.5703125" customWidth="1"/>
    <col min="7" max="7" width="10.28515625" customWidth="1"/>
    <col min="8" max="8" width="11.7109375" customWidth="1"/>
    <col min="9" max="9" width="3.7109375" customWidth="1"/>
    <col min="10" max="10" width="10.42578125" customWidth="1"/>
    <col min="11" max="11" width="9.5703125" bestFit="1" customWidth="1"/>
    <col min="12" max="12" width="10.5703125" customWidth="1"/>
    <col min="16" max="16" width="10" customWidth="1"/>
    <col min="17" max="17" width="11" customWidth="1"/>
    <col min="18" max="18" width="10.140625" customWidth="1"/>
  </cols>
  <sheetData>
    <row r="2" spans="2:18" x14ac:dyDescent="0.25">
      <c r="B2" s="1" t="s">
        <v>0</v>
      </c>
    </row>
    <row r="4" spans="2:18" x14ac:dyDescent="0.25">
      <c r="B4" s="1" t="s">
        <v>103</v>
      </c>
      <c r="J4" s="1"/>
      <c r="P4" s="1"/>
    </row>
    <row r="5" spans="2:18" x14ac:dyDescent="0.25">
      <c r="B5" s="1"/>
      <c r="G5" s="2" t="s">
        <v>99</v>
      </c>
      <c r="J5" s="1"/>
      <c r="K5" s="2" t="s">
        <v>98</v>
      </c>
      <c r="P5" s="1"/>
    </row>
    <row r="6" spans="2:18" x14ac:dyDescent="0.25">
      <c r="B6" s="1"/>
      <c r="J6" s="1"/>
      <c r="P6" s="1"/>
    </row>
    <row r="7" spans="2:18" x14ac:dyDescent="0.25">
      <c r="F7" s="3" t="s">
        <v>3</v>
      </c>
      <c r="G7" s="3" t="s">
        <v>4</v>
      </c>
      <c r="H7" s="3" t="s">
        <v>5</v>
      </c>
      <c r="I7" s="3"/>
      <c r="J7" s="3" t="s">
        <v>3</v>
      </c>
      <c r="K7" s="3" t="s">
        <v>4</v>
      </c>
      <c r="L7" s="3" t="s">
        <v>5</v>
      </c>
    </row>
    <row r="8" spans="2:18" x14ac:dyDescent="0.25">
      <c r="B8" s="2" t="s">
        <v>21</v>
      </c>
    </row>
    <row r="10" spans="2:18" x14ac:dyDescent="0.25">
      <c r="B10" t="s">
        <v>22</v>
      </c>
      <c r="F10" s="4">
        <v>792.01</v>
      </c>
      <c r="G10" s="4"/>
      <c r="H10" s="4">
        <f>F10+G10</f>
        <v>792.01</v>
      </c>
      <c r="I10" s="4"/>
      <c r="J10" s="4">
        <v>757.71</v>
      </c>
      <c r="K10" s="4">
        <v>0</v>
      </c>
      <c r="L10" s="4">
        <f>J10+K10</f>
        <v>757.71</v>
      </c>
      <c r="P10" s="4"/>
      <c r="Q10" s="4"/>
      <c r="R10" s="4"/>
    </row>
    <row r="11" spans="2:18" x14ac:dyDescent="0.25">
      <c r="B11" t="s">
        <v>23</v>
      </c>
      <c r="F11" s="4"/>
      <c r="G11" s="4">
        <f>--2533.61</f>
        <v>2533.61</v>
      </c>
      <c r="H11" s="4">
        <f t="shared" ref="H11:H18" si="0">F11+G11</f>
        <v>2533.61</v>
      </c>
      <c r="I11" s="4"/>
      <c r="J11" s="4">
        <v>0</v>
      </c>
      <c r="K11" s="4">
        <v>2223.42</v>
      </c>
      <c r="L11" s="4">
        <f t="shared" ref="L11:L18" si="1">J11+K11</f>
        <v>2223.42</v>
      </c>
      <c r="P11" s="4"/>
      <c r="Q11" s="4"/>
      <c r="R11" s="4"/>
    </row>
    <row r="12" spans="2:18" x14ac:dyDescent="0.25">
      <c r="B12" t="s">
        <v>24</v>
      </c>
      <c r="F12" s="4">
        <f>--920.44</f>
        <v>920.44</v>
      </c>
      <c r="G12" s="4"/>
      <c r="H12" s="4">
        <f t="shared" si="0"/>
        <v>920.44</v>
      </c>
      <c r="I12" s="4"/>
      <c r="J12" s="4">
        <v>960.22</v>
      </c>
      <c r="K12" s="4">
        <v>0</v>
      </c>
      <c r="L12" s="4">
        <f t="shared" si="1"/>
        <v>960.22</v>
      </c>
      <c r="P12" s="4"/>
      <c r="Q12" s="4"/>
      <c r="R12" s="4"/>
    </row>
    <row r="13" spans="2:18" x14ac:dyDescent="0.25">
      <c r="B13" t="s">
        <v>25</v>
      </c>
      <c r="F13" s="4">
        <f>--3766.23</f>
        <v>3766.23</v>
      </c>
      <c r="G13" s="4"/>
      <c r="H13" s="4">
        <f t="shared" si="0"/>
        <v>3766.23</v>
      </c>
      <c r="I13" s="4"/>
      <c r="J13" s="4">
        <v>3486.54</v>
      </c>
      <c r="K13" s="4">
        <v>0</v>
      </c>
      <c r="L13" s="4">
        <f t="shared" si="1"/>
        <v>3486.54</v>
      </c>
      <c r="P13" s="4"/>
      <c r="Q13" s="4"/>
      <c r="R13" s="4"/>
    </row>
    <row r="14" spans="2:18" x14ac:dyDescent="0.25">
      <c r="B14" t="s">
        <v>26</v>
      </c>
      <c r="F14" s="4"/>
      <c r="G14" s="4"/>
      <c r="H14" s="4">
        <f t="shared" si="0"/>
        <v>0</v>
      </c>
      <c r="I14" s="4"/>
      <c r="J14" s="4">
        <v>0</v>
      </c>
      <c r="K14" s="4">
        <v>0</v>
      </c>
      <c r="L14" s="4">
        <f t="shared" si="1"/>
        <v>0</v>
      </c>
      <c r="P14" s="4"/>
      <c r="Q14" s="4"/>
      <c r="R14" s="4"/>
    </row>
    <row r="15" spans="2:18" x14ac:dyDescent="0.25">
      <c r="B15" t="s">
        <v>27</v>
      </c>
      <c r="F15" s="4">
        <f>--34</f>
        <v>34</v>
      </c>
      <c r="G15" s="4">
        <f>--33.42</f>
        <v>33.42</v>
      </c>
      <c r="H15" s="4">
        <f t="shared" si="0"/>
        <v>67.42</v>
      </c>
      <c r="I15" s="4"/>
      <c r="J15" s="4">
        <v>0</v>
      </c>
      <c r="K15" s="4">
        <v>0</v>
      </c>
      <c r="L15" s="4">
        <f t="shared" si="1"/>
        <v>0</v>
      </c>
      <c r="P15" s="4"/>
      <c r="Q15" s="4"/>
      <c r="R15" s="4"/>
    </row>
    <row r="16" spans="2:18" x14ac:dyDescent="0.25">
      <c r="B16" t="s">
        <v>28</v>
      </c>
      <c r="F16" s="4"/>
      <c r="G16" s="4">
        <f>--4043.5</f>
        <v>4043.5</v>
      </c>
      <c r="H16" s="4">
        <f t="shared" si="0"/>
        <v>4043.5</v>
      </c>
      <c r="I16" s="4"/>
      <c r="J16" s="4">
        <v>0</v>
      </c>
      <c r="K16" s="4">
        <v>4209.5</v>
      </c>
      <c r="L16" s="4">
        <f t="shared" si="1"/>
        <v>4209.5</v>
      </c>
      <c r="P16" s="4"/>
      <c r="Q16" s="4"/>
      <c r="R16" s="4"/>
    </row>
    <row r="17" spans="2:18" x14ac:dyDescent="0.25">
      <c r="B17" t="s">
        <v>104</v>
      </c>
      <c r="F17" s="4">
        <f>--370</f>
        <v>370</v>
      </c>
      <c r="G17" s="4"/>
      <c r="H17" s="4"/>
      <c r="I17" s="4"/>
      <c r="J17" s="4"/>
      <c r="K17" s="4"/>
      <c r="L17" s="4"/>
      <c r="P17" s="4"/>
      <c r="Q17" s="4"/>
      <c r="R17" s="4"/>
    </row>
    <row r="18" spans="2:18" x14ac:dyDescent="0.25">
      <c r="B18" t="s">
        <v>29</v>
      </c>
      <c r="F18" s="4">
        <f>--500</f>
        <v>500</v>
      </c>
      <c r="G18" s="4"/>
      <c r="H18" s="4">
        <f t="shared" si="0"/>
        <v>500</v>
      </c>
      <c r="I18" s="4"/>
      <c r="J18" s="4">
        <v>225</v>
      </c>
      <c r="K18" s="4">
        <v>100</v>
      </c>
      <c r="L18" s="4">
        <f t="shared" si="1"/>
        <v>325</v>
      </c>
      <c r="P18" s="4"/>
      <c r="Q18" s="4"/>
      <c r="R18" s="4"/>
    </row>
    <row r="19" spans="2:18" x14ac:dyDescent="0.25">
      <c r="F19" s="4"/>
      <c r="G19" s="4"/>
      <c r="H19" s="4"/>
      <c r="I19" s="4"/>
      <c r="J19" s="4"/>
      <c r="K19" s="4"/>
      <c r="L19" s="4"/>
      <c r="P19" s="4"/>
      <c r="Q19" s="4"/>
      <c r="R19" s="4"/>
    </row>
    <row r="20" spans="2:18" ht="15.75" thickBot="1" x14ac:dyDescent="0.3">
      <c r="B20" s="8" t="s">
        <v>30</v>
      </c>
      <c r="F20" s="6">
        <f>SUM(F10:F18)</f>
        <v>6382.68</v>
      </c>
      <c r="G20" s="6">
        <f>SUM(G10:G18)</f>
        <v>6610.5300000000007</v>
      </c>
      <c r="H20" s="6">
        <f>F20+G20</f>
        <v>12993.210000000001</v>
      </c>
      <c r="I20" s="6"/>
      <c r="J20" s="6">
        <f>SUM(J10:J18)</f>
        <v>5429.47</v>
      </c>
      <c r="K20" s="6">
        <f t="shared" ref="K20" si="2">SUM(K10:K18)</f>
        <v>6532.92</v>
      </c>
      <c r="L20" s="6">
        <f>J20+K20</f>
        <v>11962.39</v>
      </c>
      <c r="P20" s="4"/>
      <c r="Q20" s="4"/>
      <c r="R20" s="4"/>
    </row>
    <row r="21" spans="2:18" ht="15.75" thickTop="1" x14ac:dyDescent="0.25">
      <c r="F21" s="4"/>
      <c r="G21" s="4"/>
      <c r="H21" s="4"/>
      <c r="I21" s="4"/>
      <c r="J21" s="4"/>
      <c r="K21" s="4"/>
      <c r="L21" s="4"/>
      <c r="P21" s="4"/>
      <c r="Q21" s="4"/>
      <c r="R21" s="4"/>
    </row>
    <row r="22" spans="2:18" x14ac:dyDescent="0.25">
      <c r="B22" s="2" t="s">
        <v>31</v>
      </c>
      <c r="F22" s="4"/>
      <c r="G22" s="4"/>
      <c r="H22" s="4"/>
      <c r="I22" s="4"/>
      <c r="J22" s="4"/>
      <c r="K22" s="4"/>
      <c r="L22" s="4"/>
      <c r="P22" s="4"/>
      <c r="Q22" s="4"/>
      <c r="R22" s="4"/>
    </row>
    <row r="23" spans="2:18" x14ac:dyDescent="0.25">
      <c r="B23" t="s">
        <v>32</v>
      </c>
      <c r="F23" s="4"/>
      <c r="G23" s="4"/>
      <c r="H23" s="4">
        <f>F23+G23</f>
        <v>0</v>
      </c>
      <c r="I23" s="4"/>
      <c r="J23" s="4">
        <v>734.68</v>
      </c>
      <c r="K23" s="4">
        <v>0</v>
      </c>
      <c r="L23" s="4">
        <f>J23+K23</f>
        <v>734.68</v>
      </c>
      <c r="P23" s="4"/>
      <c r="Q23" s="4"/>
      <c r="R23" s="4"/>
    </row>
    <row r="24" spans="2:18" x14ac:dyDescent="0.25">
      <c r="B24" t="s">
        <v>33</v>
      </c>
      <c r="F24" s="4">
        <v>211.11</v>
      </c>
      <c r="G24" s="4"/>
      <c r="H24" s="4">
        <f t="shared" ref="H24:H40" si="3">F24+G24</f>
        <v>211.11</v>
      </c>
      <c r="I24" s="4"/>
      <c r="J24" s="4">
        <v>266.69</v>
      </c>
      <c r="K24" s="4">
        <v>0</v>
      </c>
      <c r="L24" s="4">
        <f t="shared" ref="L24:L37" si="4">J24+K24</f>
        <v>266.69</v>
      </c>
      <c r="P24" s="4"/>
      <c r="Q24" s="4"/>
      <c r="R24" s="4"/>
    </row>
    <row r="25" spans="2:18" x14ac:dyDescent="0.25">
      <c r="B25" t="s">
        <v>34</v>
      </c>
      <c r="F25" s="4"/>
      <c r="G25" s="4">
        <v>2533.61</v>
      </c>
      <c r="H25" s="4">
        <f t="shared" si="3"/>
        <v>2533.61</v>
      </c>
      <c r="I25" s="4"/>
      <c r="J25" s="4"/>
      <c r="K25" s="4">
        <v>4223.42</v>
      </c>
      <c r="L25" s="4">
        <f t="shared" si="4"/>
        <v>4223.42</v>
      </c>
      <c r="P25" s="4"/>
      <c r="Q25" s="4"/>
      <c r="R25" s="4"/>
    </row>
    <row r="26" spans="2:18" x14ac:dyDescent="0.25">
      <c r="B26" t="s">
        <v>109</v>
      </c>
      <c r="F26" s="4"/>
      <c r="G26" s="4">
        <v>1512.65</v>
      </c>
      <c r="H26" s="4">
        <v>1512.65</v>
      </c>
      <c r="I26" s="4"/>
      <c r="J26" s="4"/>
      <c r="K26" s="4"/>
      <c r="L26" s="4"/>
      <c r="P26" s="4"/>
      <c r="Q26" s="4"/>
      <c r="R26" s="4"/>
    </row>
    <row r="27" spans="2:18" x14ac:dyDescent="0.25">
      <c r="B27" t="s">
        <v>35</v>
      </c>
      <c r="F27" s="4"/>
      <c r="G27" s="4"/>
      <c r="H27" s="4">
        <f t="shared" si="3"/>
        <v>0</v>
      </c>
      <c r="I27" s="4"/>
      <c r="J27" s="4"/>
      <c r="K27" s="4">
        <v>0</v>
      </c>
      <c r="L27" s="4">
        <f t="shared" si="4"/>
        <v>0</v>
      </c>
      <c r="P27" s="4"/>
      <c r="Q27" s="4"/>
      <c r="R27" s="4"/>
    </row>
    <row r="28" spans="2:18" x14ac:dyDescent="0.25">
      <c r="B28" t="s">
        <v>36</v>
      </c>
      <c r="F28" s="4">
        <v>920.44</v>
      </c>
      <c r="G28" s="4"/>
      <c r="H28" s="4">
        <f t="shared" si="3"/>
        <v>920.44</v>
      </c>
      <c r="I28" s="4"/>
      <c r="J28" s="4">
        <v>960.22</v>
      </c>
      <c r="K28" s="4">
        <v>0</v>
      </c>
      <c r="L28" s="4">
        <f t="shared" si="4"/>
        <v>960.22</v>
      </c>
      <c r="P28" s="4"/>
      <c r="Q28" s="4"/>
      <c r="R28" s="4"/>
    </row>
    <row r="29" spans="2:18" x14ac:dyDescent="0.25">
      <c r="B29" t="s">
        <v>37</v>
      </c>
      <c r="F29" s="4">
        <v>3766.23</v>
      </c>
      <c r="G29" s="4"/>
      <c r="H29" s="4">
        <f t="shared" si="3"/>
        <v>3766.23</v>
      </c>
      <c r="I29" s="4"/>
      <c r="J29" s="4">
        <v>3486.54</v>
      </c>
      <c r="K29" s="4">
        <v>0</v>
      </c>
      <c r="L29" s="4">
        <f t="shared" si="4"/>
        <v>3486.54</v>
      </c>
      <c r="P29" s="4"/>
      <c r="Q29" s="4"/>
      <c r="R29" s="4"/>
    </row>
    <row r="30" spans="2:18" x14ac:dyDescent="0.25">
      <c r="B30" t="s">
        <v>105</v>
      </c>
      <c r="F30" s="4">
        <v>370</v>
      </c>
      <c r="G30" s="4"/>
      <c r="H30" s="4">
        <f t="shared" si="3"/>
        <v>370</v>
      </c>
      <c r="I30" s="4"/>
      <c r="J30" s="4"/>
      <c r="K30" s="4"/>
      <c r="L30" s="4"/>
      <c r="P30" s="4"/>
      <c r="Q30" s="4"/>
      <c r="R30" s="4"/>
    </row>
    <row r="31" spans="2:18" x14ac:dyDescent="0.25">
      <c r="B31" t="s">
        <v>38</v>
      </c>
      <c r="F31" s="4"/>
      <c r="G31" s="4"/>
      <c r="H31" s="4">
        <f t="shared" si="3"/>
        <v>0</v>
      </c>
      <c r="I31" s="4"/>
      <c r="J31" s="4">
        <v>10</v>
      </c>
      <c r="K31" s="4">
        <v>0</v>
      </c>
      <c r="L31" s="4">
        <f t="shared" si="4"/>
        <v>10</v>
      </c>
      <c r="P31" s="4"/>
      <c r="Q31" s="4"/>
      <c r="R31" s="4"/>
    </row>
    <row r="32" spans="2:18" x14ac:dyDescent="0.25">
      <c r="B32" t="s">
        <v>18</v>
      </c>
      <c r="F32" s="4">
        <v>350</v>
      </c>
      <c r="G32" s="4">
        <v>1300</v>
      </c>
      <c r="H32" s="4">
        <f t="shared" si="3"/>
        <v>1650</v>
      </c>
      <c r="I32" s="4"/>
      <c r="J32" s="4">
        <v>225</v>
      </c>
      <c r="K32" s="4">
        <v>1338</v>
      </c>
      <c r="L32" s="4">
        <f t="shared" si="4"/>
        <v>1563</v>
      </c>
      <c r="P32" s="4"/>
      <c r="Q32" s="4"/>
      <c r="R32" s="4"/>
    </row>
    <row r="33" spans="2:18" x14ac:dyDescent="0.25">
      <c r="B33" t="s">
        <v>39</v>
      </c>
      <c r="F33" s="4"/>
      <c r="G33" s="4"/>
      <c r="H33" s="4">
        <f t="shared" si="3"/>
        <v>0</v>
      </c>
      <c r="I33" s="4"/>
      <c r="J33" s="4"/>
      <c r="K33" s="4">
        <v>0</v>
      </c>
      <c r="L33" s="4">
        <f t="shared" si="4"/>
        <v>0</v>
      </c>
      <c r="P33" s="4"/>
      <c r="Q33" s="4"/>
      <c r="R33" s="4"/>
    </row>
    <row r="34" spans="2:18" x14ac:dyDescent="0.25">
      <c r="B34" t="s">
        <v>40</v>
      </c>
      <c r="F34" s="4"/>
      <c r="G34" s="4"/>
      <c r="H34" s="4">
        <f t="shared" si="3"/>
        <v>0</v>
      </c>
      <c r="I34" s="4"/>
      <c r="J34" s="4">
        <v>202.28</v>
      </c>
      <c r="K34" s="4">
        <v>0</v>
      </c>
      <c r="L34" s="4">
        <f t="shared" si="4"/>
        <v>202.28</v>
      </c>
      <c r="P34" s="4"/>
      <c r="Q34" s="4"/>
      <c r="R34" s="4"/>
    </row>
    <row r="35" spans="2:18" x14ac:dyDescent="0.25">
      <c r="B35" t="s">
        <v>41</v>
      </c>
      <c r="F35" s="4">
        <v>176.59</v>
      </c>
      <c r="G35" s="4">
        <v>228.11</v>
      </c>
      <c r="H35" s="4">
        <f t="shared" si="3"/>
        <v>404.70000000000005</v>
      </c>
      <c r="I35" s="4"/>
      <c r="J35" s="4">
        <v>306.51</v>
      </c>
      <c r="K35" s="4">
        <v>297.27999999999997</v>
      </c>
      <c r="L35" s="4">
        <f t="shared" si="4"/>
        <v>603.79</v>
      </c>
      <c r="P35" s="4"/>
      <c r="Q35" s="4"/>
      <c r="R35" s="4"/>
    </row>
    <row r="36" spans="2:18" x14ac:dyDescent="0.25">
      <c r="B36" t="s">
        <v>42</v>
      </c>
      <c r="F36" s="4"/>
      <c r="G36" s="4"/>
      <c r="H36" s="4">
        <f t="shared" si="3"/>
        <v>0</v>
      </c>
      <c r="I36" s="4"/>
      <c r="J36" s="4">
        <v>400</v>
      </c>
      <c r="K36" s="4">
        <v>0</v>
      </c>
      <c r="L36" s="4">
        <f t="shared" si="4"/>
        <v>400</v>
      </c>
      <c r="P36" s="4"/>
      <c r="Q36" s="4"/>
      <c r="R36" s="4"/>
    </row>
    <row r="37" spans="2:18" x14ac:dyDescent="0.25">
      <c r="B37" t="s">
        <v>43</v>
      </c>
      <c r="F37" s="4"/>
      <c r="G37" s="4">
        <v>600</v>
      </c>
      <c r="H37" s="4">
        <f t="shared" si="3"/>
        <v>600</v>
      </c>
      <c r="I37" s="4"/>
      <c r="J37" s="4"/>
      <c r="K37" s="4">
        <v>600</v>
      </c>
      <c r="L37" s="4">
        <f t="shared" si="4"/>
        <v>600</v>
      </c>
      <c r="P37" s="4"/>
      <c r="Q37" s="4"/>
      <c r="R37" s="4"/>
    </row>
    <row r="38" spans="2:18" x14ac:dyDescent="0.25">
      <c r="B38" t="s">
        <v>106</v>
      </c>
      <c r="F38" s="4">
        <v>11</v>
      </c>
      <c r="G38" s="4"/>
      <c r="H38" s="4">
        <f t="shared" si="3"/>
        <v>11</v>
      </c>
      <c r="I38" s="4"/>
      <c r="J38" s="4"/>
      <c r="K38" s="4"/>
      <c r="L38" s="4"/>
      <c r="P38" s="4"/>
      <c r="Q38" s="4"/>
      <c r="R38" s="4"/>
    </row>
    <row r="39" spans="2:18" x14ac:dyDescent="0.25">
      <c r="B39" t="s">
        <v>107</v>
      </c>
      <c r="F39" s="4">
        <v>389.7</v>
      </c>
      <c r="G39" s="4"/>
      <c r="H39" s="4">
        <f t="shared" si="3"/>
        <v>389.7</v>
      </c>
      <c r="I39" s="4"/>
      <c r="J39" s="4"/>
      <c r="K39" s="4"/>
      <c r="L39" s="4"/>
      <c r="P39" s="4"/>
      <c r="Q39" s="4"/>
      <c r="R39" s="4"/>
    </row>
    <row r="40" spans="2:18" x14ac:dyDescent="0.25">
      <c r="B40" t="s">
        <v>108</v>
      </c>
      <c r="F40" s="4">
        <v>69.8</v>
      </c>
      <c r="G40" s="4"/>
      <c r="H40" s="4">
        <f t="shared" si="3"/>
        <v>69.8</v>
      </c>
      <c r="I40" s="4"/>
      <c r="J40" s="4"/>
      <c r="K40" s="4"/>
      <c r="L40" s="4"/>
      <c r="P40" s="4"/>
      <c r="Q40" s="4"/>
      <c r="R40" s="4"/>
    </row>
    <row r="41" spans="2:18" x14ac:dyDescent="0.25">
      <c r="F41" s="5"/>
      <c r="G41" s="5"/>
      <c r="H41" s="5"/>
      <c r="I41" s="5"/>
      <c r="J41" s="5"/>
      <c r="K41" s="5"/>
      <c r="L41" s="5"/>
      <c r="P41" s="4"/>
      <c r="Q41" s="4"/>
      <c r="R41" s="4"/>
    </row>
    <row r="42" spans="2:18" x14ac:dyDescent="0.25">
      <c r="B42" s="8" t="s">
        <v>44</v>
      </c>
      <c r="F42" s="4">
        <f>SUM(F23:F41)</f>
        <v>6264.8700000000008</v>
      </c>
      <c r="G42" s="4">
        <f>SUM(G23:G41)</f>
        <v>6174.37</v>
      </c>
      <c r="H42" s="4">
        <f>SUM(H23:H41)</f>
        <v>12439.240000000002</v>
      </c>
      <c r="I42" s="4"/>
      <c r="J42" s="4">
        <f>SUM(J23:J41)</f>
        <v>6591.92</v>
      </c>
      <c r="K42" s="4">
        <f t="shared" ref="K42:L42" si="5">SUM(K23:K41)</f>
        <v>6458.7</v>
      </c>
      <c r="L42" s="4">
        <f t="shared" si="5"/>
        <v>13050.619999999999</v>
      </c>
      <c r="P42" s="4"/>
      <c r="Q42" s="4"/>
      <c r="R42" s="4"/>
    </row>
    <row r="43" spans="2:18" x14ac:dyDescent="0.25">
      <c r="B43" t="s">
        <v>190</v>
      </c>
      <c r="F43" s="4">
        <v>117.81</v>
      </c>
      <c r="G43" s="4">
        <v>436.16</v>
      </c>
      <c r="H43" s="4">
        <f>F43+G43</f>
        <v>553.97</v>
      </c>
      <c r="I43" s="4"/>
      <c r="J43" s="4">
        <f>J20-J42</f>
        <v>-1162.4499999999998</v>
      </c>
      <c r="K43" s="4">
        <f>K20-K42</f>
        <v>74.220000000000255</v>
      </c>
      <c r="L43" s="4">
        <f>J43+K43</f>
        <v>-1088.2299999999996</v>
      </c>
      <c r="P43" s="4"/>
      <c r="Q43" s="4"/>
      <c r="R43" s="4"/>
    </row>
    <row r="44" spans="2:18" x14ac:dyDescent="0.25">
      <c r="F44" s="4"/>
      <c r="G44" s="4"/>
      <c r="H44" s="4"/>
      <c r="I44" s="4"/>
      <c r="J44" s="4"/>
      <c r="K44" s="4"/>
      <c r="L44" s="4"/>
      <c r="P44" s="4"/>
      <c r="Q44" s="4"/>
      <c r="R44" s="4"/>
    </row>
    <row r="45" spans="2:18" ht="15.75" thickBot="1" x14ac:dyDescent="0.3">
      <c r="F45" s="6">
        <f>SUM(F42:F43)</f>
        <v>6382.6800000000012</v>
      </c>
      <c r="G45" s="6">
        <f t="shared" ref="G45:H45" si="6">SUM(G42:G43)</f>
        <v>6610.53</v>
      </c>
      <c r="H45" s="6">
        <f t="shared" si="6"/>
        <v>12993.210000000001</v>
      </c>
      <c r="I45" s="6"/>
      <c r="J45" s="6">
        <f>SUM(J42:J43)</f>
        <v>5429.47</v>
      </c>
      <c r="K45" s="6">
        <f t="shared" ref="K45:L45" si="7">SUM(K42:K43)</f>
        <v>6532.92</v>
      </c>
      <c r="L45" s="6">
        <f t="shared" si="7"/>
        <v>11962.39</v>
      </c>
      <c r="P45" s="4"/>
      <c r="Q45" s="4"/>
      <c r="R45" s="4"/>
    </row>
    <row r="46" spans="2:18" ht="15.75" thickTop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</sheetData>
  <pageMargins left="0.7" right="0.7" top="0.75" bottom="0.75" header="0.3" footer="0.3"/>
  <pageSetup paperSize="9" scale="85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F3B15-9748-4BB8-B9ED-69D95FA94529}">
  <dimension ref="B2:R48"/>
  <sheetViews>
    <sheetView topLeftCell="A16" workbookViewId="0">
      <selection activeCell="L19" sqref="L19"/>
    </sheetView>
  </sheetViews>
  <sheetFormatPr defaultRowHeight="15" x14ac:dyDescent="0.25"/>
  <cols>
    <col min="1" max="1" width="4.7109375" customWidth="1"/>
    <col min="4" max="4" width="6.7109375" customWidth="1"/>
    <col min="5" max="5" width="4.7109375" customWidth="1"/>
    <col min="6" max="6" width="10.5703125" customWidth="1"/>
    <col min="7" max="7" width="11.140625" customWidth="1"/>
    <col min="8" max="8" width="10.7109375" customWidth="1"/>
    <col min="9" max="9" width="3.7109375" customWidth="1"/>
    <col min="10" max="10" width="10.42578125" customWidth="1"/>
    <col min="11" max="11" width="10.28515625" bestFit="1" customWidth="1"/>
    <col min="12" max="12" width="10.5703125" customWidth="1"/>
    <col min="16" max="16" width="10" customWidth="1"/>
    <col min="17" max="17" width="11" customWidth="1"/>
    <col min="18" max="18" width="10.140625" customWidth="1"/>
  </cols>
  <sheetData>
    <row r="2" spans="2:18" x14ac:dyDescent="0.25">
      <c r="B2" s="1" t="s">
        <v>0</v>
      </c>
    </row>
    <row r="4" spans="2:18" x14ac:dyDescent="0.25">
      <c r="B4" s="1" t="s">
        <v>103</v>
      </c>
      <c r="J4" s="1"/>
      <c r="P4" s="1"/>
    </row>
    <row r="5" spans="2:18" x14ac:dyDescent="0.25">
      <c r="B5" s="1"/>
      <c r="G5" s="1" t="s">
        <v>110</v>
      </c>
      <c r="J5" s="1" t="s">
        <v>113</v>
      </c>
      <c r="P5" s="1"/>
    </row>
    <row r="6" spans="2:18" x14ac:dyDescent="0.25">
      <c r="B6" s="1"/>
      <c r="J6" s="1"/>
      <c r="P6" s="1"/>
    </row>
    <row r="7" spans="2:18" x14ac:dyDescent="0.25">
      <c r="F7" s="3" t="s">
        <v>3</v>
      </c>
      <c r="G7" s="3" t="s">
        <v>4</v>
      </c>
      <c r="H7" s="3" t="s">
        <v>5</v>
      </c>
      <c r="I7" s="3"/>
      <c r="J7" s="3" t="s">
        <v>3</v>
      </c>
      <c r="K7" s="3" t="s">
        <v>4</v>
      </c>
      <c r="L7" s="3" t="s">
        <v>5</v>
      </c>
    </row>
    <row r="8" spans="2:18" x14ac:dyDescent="0.25">
      <c r="B8" s="2" t="s">
        <v>21</v>
      </c>
    </row>
    <row r="10" spans="2:18" x14ac:dyDescent="0.25">
      <c r="B10" t="s">
        <v>22</v>
      </c>
      <c r="F10" s="4">
        <f>--600</f>
        <v>600</v>
      </c>
      <c r="G10" s="4"/>
      <c r="H10" s="4">
        <f>F10+G10</f>
        <v>600</v>
      </c>
      <c r="I10" s="4"/>
      <c r="J10" s="4">
        <f>--725</f>
        <v>725</v>
      </c>
      <c r="K10" s="4"/>
      <c r="L10" s="4">
        <f>J10+K10</f>
        <v>725</v>
      </c>
      <c r="P10" s="4"/>
      <c r="Q10" s="4"/>
      <c r="R10" s="4"/>
    </row>
    <row r="11" spans="2:18" x14ac:dyDescent="0.25">
      <c r="B11" t="s">
        <v>23</v>
      </c>
      <c r="F11" s="4"/>
      <c r="G11" s="4">
        <f>--2300</f>
        <v>2300</v>
      </c>
      <c r="H11" s="4">
        <f t="shared" ref="H11:H19" si="0">F11+G11</f>
        <v>2300</v>
      </c>
      <c r="I11" s="4"/>
      <c r="J11" s="4">
        <v>0</v>
      </c>
      <c r="K11" s="4">
        <f>--2300</f>
        <v>2300</v>
      </c>
      <c r="L11" s="4">
        <f t="shared" ref="L11:L16" si="1">J11+K11</f>
        <v>2300</v>
      </c>
      <c r="P11" s="4"/>
      <c r="Q11" s="4"/>
      <c r="R11" s="4"/>
    </row>
    <row r="12" spans="2:18" x14ac:dyDescent="0.25">
      <c r="B12" t="s">
        <v>24</v>
      </c>
      <c r="F12" s="4">
        <f>--500</f>
        <v>500</v>
      </c>
      <c r="G12" s="4"/>
      <c r="H12" s="4">
        <f t="shared" si="0"/>
        <v>500</v>
      </c>
      <c r="I12" s="4"/>
      <c r="J12" s="4">
        <v>600</v>
      </c>
      <c r="K12" s="4"/>
      <c r="L12" s="4">
        <f t="shared" si="1"/>
        <v>600</v>
      </c>
      <c r="P12" s="4"/>
      <c r="Q12" s="4"/>
      <c r="R12" s="4"/>
    </row>
    <row r="13" spans="2:18" x14ac:dyDescent="0.25">
      <c r="B13" t="s">
        <v>25</v>
      </c>
      <c r="F13" s="4">
        <f>--1200</f>
        <v>1200</v>
      </c>
      <c r="G13" s="4"/>
      <c r="H13" s="4">
        <f t="shared" si="0"/>
        <v>1200</v>
      </c>
      <c r="I13" s="4"/>
      <c r="J13" s="4">
        <f>--1200</f>
        <v>1200</v>
      </c>
      <c r="K13" s="4"/>
      <c r="L13" s="4">
        <f t="shared" si="1"/>
        <v>1200</v>
      </c>
      <c r="P13" s="4"/>
      <c r="Q13" s="4"/>
      <c r="R13" s="4"/>
    </row>
    <row r="14" spans="2:18" x14ac:dyDescent="0.25">
      <c r="B14" t="s">
        <v>26</v>
      </c>
      <c r="F14" s="4"/>
      <c r="G14" s="4"/>
      <c r="H14" s="4">
        <f t="shared" si="0"/>
        <v>0</v>
      </c>
      <c r="I14" s="4"/>
      <c r="J14" s="4"/>
      <c r="K14" s="4"/>
      <c r="L14" s="4">
        <f t="shared" si="1"/>
        <v>0</v>
      </c>
      <c r="P14" s="4"/>
      <c r="Q14" s="4"/>
      <c r="R14" s="4"/>
    </row>
    <row r="15" spans="2:18" x14ac:dyDescent="0.25">
      <c r="B15" t="s">
        <v>27</v>
      </c>
      <c r="F15" s="4"/>
      <c r="G15" s="4"/>
      <c r="H15" s="4">
        <f t="shared" si="0"/>
        <v>0</v>
      </c>
      <c r="I15" s="4"/>
      <c r="J15" s="4">
        <f>--30</f>
        <v>30</v>
      </c>
      <c r="K15" s="4"/>
      <c r="L15" s="4">
        <f t="shared" si="1"/>
        <v>30</v>
      </c>
      <c r="P15" s="4"/>
      <c r="Q15" s="4"/>
      <c r="R15" s="4"/>
    </row>
    <row r="16" spans="2:18" x14ac:dyDescent="0.25">
      <c r="B16" t="s">
        <v>28</v>
      </c>
      <c r="F16" s="4"/>
      <c r="G16" s="4">
        <f>--3994</f>
        <v>3994</v>
      </c>
      <c r="H16" s="4">
        <f t="shared" si="0"/>
        <v>3994</v>
      </c>
      <c r="I16" s="4"/>
      <c r="J16" s="4">
        <v>0</v>
      </c>
      <c r="K16" s="4">
        <f>--3900</f>
        <v>3900</v>
      </c>
      <c r="L16" s="4">
        <f t="shared" si="1"/>
        <v>3900</v>
      </c>
      <c r="P16" s="4"/>
      <c r="Q16" s="4"/>
      <c r="R16" s="4"/>
    </row>
    <row r="17" spans="2:18" x14ac:dyDescent="0.25">
      <c r="B17" t="s">
        <v>111</v>
      </c>
      <c r="F17" s="4">
        <f>--125</f>
        <v>125</v>
      </c>
      <c r="G17" s="4"/>
      <c r="H17" s="4"/>
      <c r="I17" s="4"/>
      <c r="J17" s="4">
        <f>--100</f>
        <v>100</v>
      </c>
      <c r="K17" s="4"/>
      <c r="L17" s="4">
        <f>--100</f>
        <v>100</v>
      </c>
      <c r="P17" s="4"/>
      <c r="Q17" s="4"/>
      <c r="R17" s="4"/>
    </row>
    <row r="18" spans="2:18" x14ac:dyDescent="0.25">
      <c r="B18" t="s">
        <v>112</v>
      </c>
      <c r="F18" s="4">
        <f>--150</f>
        <v>150</v>
      </c>
      <c r="G18" s="4"/>
      <c r="H18" s="4"/>
      <c r="I18" s="4"/>
      <c r="J18" s="4">
        <f>--150</f>
        <v>150</v>
      </c>
      <c r="K18" s="4"/>
      <c r="L18" s="4">
        <f>--150</f>
        <v>150</v>
      </c>
      <c r="P18" s="4"/>
      <c r="Q18" s="4"/>
      <c r="R18" s="4"/>
    </row>
    <row r="19" spans="2:18" x14ac:dyDescent="0.25">
      <c r="B19" t="s">
        <v>29</v>
      </c>
      <c r="F19" s="4">
        <f>--150</f>
        <v>150</v>
      </c>
      <c r="G19" s="4">
        <f>--106</f>
        <v>106</v>
      </c>
      <c r="H19" s="4">
        <f t="shared" si="0"/>
        <v>256</v>
      </c>
      <c r="I19" s="4"/>
      <c r="J19" s="4">
        <f>--150</f>
        <v>150</v>
      </c>
      <c r="K19" s="4">
        <v>100</v>
      </c>
      <c r="L19" s="4">
        <f t="shared" ref="L19" si="2">J19+K19</f>
        <v>250</v>
      </c>
      <c r="P19" s="4"/>
      <c r="Q19" s="4"/>
      <c r="R19" s="4"/>
    </row>
    <row r="20" spans="2:18" x14ac:dyDescent="0.25">
      <c r="F20" s="4"/>
      <c r="G20" s="4"/>
      <c r="H20" s="4"/>
      <c r="I20" s="4"/>
      <c r="J20" s="4"/>
      <c r="K20" s="4"/>
      <c r="L20" s="4"/>
      <c r="P20" s="4"/>
      <c r="Q20" s="4"/>
      <c r="R20" s="4"/>
    </row>
    <row r="21" spans="2:18" ht="15.75" thickBot="1" x14ac:dyDescent="0.3">
      <c r="B21" s="8" t="s">
        <v>30</v>
      </c>
      <c r="F21" s="6">
        <f>SUM(F10:F19)</f>
        <v>2725</v>
      </c>
      <c r="G21" s="6">
        <f>SUM(G10:G19)</f>
        <v>6400</v>
      </c>
      <c r="H21" s="6">
        <f>F21+G21</f>
        <v>9125</v>
      </c>
      <c r="I21" s="6"/>
      <c r="J21" s="6">
        <f>SUM(J10:J19)</f>
        <v>2955</v>
      </c>
      <c r="K21" s="6">
        <f>SUM(K10:K19)</f>
        <v>6300</v>
      </c>
      <c r="L21" s="6">
        <f>SUM(L10:L19)</f>
        <v>9255</v>
      </c>
      <c r="P21" s="4"/>
      <c r="Q21" s="4"/>
      <c r="R21" s="4"/>
    </row>
    <row r="22" spans="2:18" ht="15.75" thickTop="1" x14ac:dyDescent="0.25">
      <c r="F22" s="4"/>
      <c r="G22" s="4"/>
      <c r="H22" s="4"/>
      <c r="I22" s="4"/>
      <c r="J22" s="4"/>
      <c r="K22" s="4"/>
      <c r="L22" s="4"/>
      <c r="P22" s="4"/>
      <c r="Q22" s="4"/>
      <c r="R22" s="4"/>
    </row>
    <row r="23" spans="2:18" x14ac:dyDescent="0.25">
      <c r="B23" s="2" t="s">
        <v>31</v>
      </c>
      <c r="F23" s="4"/>
      <c r="G23" s="4"/>
      <c r="H23" s="4"/>
      <c r="I23" s="4"/>
      <c r="J23" s="4"/>
      <c r="K23" s="4"/>
      <c r="L23" s="4"/>
      <c r="P23" s="4"/>
      <c r="Q23" s="4"/>
      <c r="R23" s="4"/>
    </row>
    <row r="24" spans="2:18" x14ac:dyDescent="0.25">
      <c r="B24" t="s">
        <v>32</v>
      </c>
      <c r="F24" s="4"/>
      <c r="G24" s="4"/>
      <c r="H24" s="4">
        <f>F24+G24</f>
        <v>0</v>
      </c>
      <c r="I24" s="4"/>
      <c r="J24" s="4"/>
      <c r="K24" s="4"/>
      <c r="L24" s="4">
        <f>J24+K24</f>
        <v>0</v>
      </c>
      <c r="P24" s="4"/>
      <c r="Q24" s="4"/>
      <c r="R24" s="4"/>
    </row>
    <row r="25" spans="2:18" x14ac:dyDescent="0.25">
      <c r="B25" t="s">
        <v>33</v>
      </c>
      <c r="F25" s="4">
        <v>250</v>
      </c>
      <c r="G25" s="4"/>
      <c r="H25" s="4">
        <f t="shared" ref="H25:H42" si="3">F25+G25</f>
        <v>250</v>
      </c>
      <c r="I25" s="4"/>
      <c r="J25" s="4">
        <v>250</v>
      </c>
      <c r="K25" s="4"/>
      <c r="L25" s="4">
        <f t="shared" ref="L25:L26" si="4">J25+K25</f>
        <v>250</v>
      </c>
      <c r="P25" s="4"/>
      <c r="Q25" s="4"/>
      <c r="R25" s="4"/>
    </row>
    <row r="26" spans="2:18" x14ac:dyDescent="0.25">
      <c r="B26" t="s">
        <v>34</v>
      </c>
      <c r="F26" s="4"/>
      <c r="G26" s="4">
        <v>4000</v>
      </c>
      <c r="H26" s="4">
        <f t="shared" si="3"/>
        <v>4000</v>
      </c>
      <c r="I26" s="4"/>
      <c r="J26" s="4"/>
      <c r="K26" s="4">
        <v>4000</v>
      </c>
      <c r="L26" s="4">
        <f t="shared" si="4"/>
        <v>4000</v>
      </c>
      <c r="P26" s="4"/>
      <c r="Q26" s="4"/>
      <c r="R26" s="4"/>
    </row>
    <row r="27" spans="2:18" x14ac:dyDescent="0.25">
      <c r="B27" t="s">
        <v>109</v>
      </c>
      <c r="F27" s="4"/>
      <c r="G27" s="4"/>
      <c r="H27" s="4"/>
      <c r="I27" s="4"/>
      <c r="J27" s="4"/>
      <c r="K27" s="4"/>
      <c r="L27" s="4"/>
      <c r="P27" s="4"/>
      <c r="Q27" s="4"/>
      <c r="R27" s="4"/>
    </row>
    <row r="28" spans="2:18" x14ac:dyDescent="0.25">
      <c r="B28" t="s">
        <v>35</v>
      </c>
      <c r="F28" s="4"/>
      <c r="G28" s="4"/>
      <c r="H28" s="4">
        <f t="shared" si="3"/>
        <v>0</v>
      </c>
      <c r="I28" s="4"/>
      <c r="J28" s="4"/>
      <c r="K28" s="4"/>
      <c r="L28" s="4">
        <f t="shared" ref="L28:L30" si="5">J28+K28</f>
        <v>0</v>
      </c>
      <c r="P28" s="4"/>
      <c r="Q28" s="4"/>
      <c r="R28" s="4"/>
    </row>
    <row r="29" spans="2:18" x14ac:dyDescent="0.25">
      <c r="B29" t="s">
        <v>36</v>
      </c>
      <c r="F29" s="4">
        <v>500</v>
      </c>
      <c r="G29" s="4"/>
      <c r="H29" s="4">
        <f t="shared" si="3"/>
        <v>500</v>
      </c>
      <c r="I29" s="4"/>
      <c r="J29" s="4">
        <v>600</v>
      </c>
      <c r="K29" s="4"/>
      <c r="L29" s="4">
        <f t="shared" si="5"/>
        <v>600</v>
      </c>
      <c r="P29" s="4"/>
      <c r="Q29" s="4"/>
      <c r="R29" s="4"/>
    </row>
    <row r="30" spans="2:18" x14ac:dyDescent="0.25">
      <c r="B30" t="s">
        <v>37</v>
      </c>
      <c r="F30" s="4">
        <v>1200</v>
      </c>
      <c r="G30" s="4"/>
      <c r="H30" s="4">
        <f t="shared" si="3"/>
        <v>1200</v>
      </c>
      <c r="I30" s="4"/>
      <c r="J30" s="4">
        <v>1200</v>
      </c>
      <c r="K30" s="4"/>
      <c r="L30" s="4">
        <f t="shared" si="5"/>
        <v>1200</v>
      </c>
      <c r="P30" s="4"/>
      <c r="Q30" s="4"/>
      <c r="R30" s="4"/>
    </row>
    <row r="31" spans="2:18" x14ac:dyDescent="0.25">
      <c r="B31" t="s">
        <v>105</v>
      </c>
      <c r="F31" s="4"/>
      <c r="G31" s="4"/>
      <c r="H31" s="4">
        <f t="shared" si="3"/>
        <v>0</v>
      </c>
      <c r="I31" s="4"/>
      <c r="J31" s="4"/>
      <c r="K31" s="4"/>
      <c r="L31" s="4"/>
      <c r="P31" s="4"/>
      <c r="Q31" s="4"/>
      <c r="R31" s="4"/>
    </row>
    <row r="32" spans="2:18" x14ac:dyDescent="0.25">
      <c r="B32" t="s">
        <v>38</v>
      </c>
      <c r="F32" s="4">
        <v>150</v>
      </c>
      <c r="G32" s="4">
        <v>200</v>
      </c>
      <c r="H32" s="4">
        <f t="shared" si="3"/>
        <v>350</v>
      </c>
      <c r="I32" s="4"/>
      <c r="J32" s="4">
        <v>150</v>
      </c>
      <c r="K32" s="4">
        <v>200</v>
      </c>
      <c r="L32" s="4">
        <f t="shared" ref="L32:L39" si="6">J32+K32</f>
        <v>350</v>
      </c>
      <c r="P32" s="4"/>
      <c r="Q32" s="4"/>
      <c r="R32" s="4"/>
    </row>
    <row r="33" spans="2:18" x14ac:dyDescent="0.25">
      <c r="B33" t="s">
        <v>18</v>
      </c>
      <c r="F33" s="4"/>
      <c r="G33" s="4">
        <v>1250</v>
      </c>
      <c r="H33" s="4">
        <f t="shared" si="3"/>
        <v>1250</v>
      </c>
      <c r="I33" s="4"/>
      <c r="J33" s="4"/>
      <c r="K33" s="4">
        <v>1250</v>
      </c>
      <c r="L33" s="4">
        <f t="shared" si="6"/>
        <v>1250</v>
      </c>
      <c r="P33" s="4"/>
      <c r="Q33" s="4"/>
      <c r="R33" s="4"/>
    </row>
    <row r="34" spans="2:18" x14ac:dyDescent="0.25">
      <c r="B34" t="s">
        <v>39</v>
      </c>
      <c r="F34" s="4"/>
      <c r="G34" s="4">
        <v>50</v>
      </c>
      <c r="H34" s="4">
        <f t="shared" si="3"/>
        <v>50</v>
      </c>
      <c r="I34" s="4"/>
      <c r="J34" s="4"/>
      <c r="K34" s="4">
        <v>50</v>
      </c>
      <c r="L34" s="4">
        <f t="shared" si="6"/>
        <v>50</v>
      </c>
      <c r="P34" s="4"/>
      <c r="Q34" s="4"/>
      <c r="R34" s="4"/>
    </row>
    <row r="35" spans="2:18" x14ac:dyDescent="0.25">
      <c r="B35" t="s">
        <v>40</v>
      </c>
      <c r="F35" s="4"/>
      <c r="G35" s="4"/>
      <c r="H35" s="4">
        <f t="shared" si="3"/>
        <v>0</v>
      </c>
      <c r="I35" s="4"/>
      <c r="J35" s="4"/>
      <c r="K35" s="4"/>
      <c r="L35" s="4">
        <f t="shared" si="6"/>
        <v>0</v>
      </c>
      <c r="P35" s="4"/>
      <c r="Q35" s="4"/>
      <c r="R35" s="4"/>
    </row>
    <row r="36" spans="2:18" x14ac:dyDescent="0.25">
      <c r="B36" t="s">
        <v>41</v>
      </c>
      <c r="F36" s="4">
        <v>200</v>
      </c>
      <c r="G36" s="4">
        <v>300</v>
      </c>
      <c r="H36" s="4">
        <f t="shared" si="3"/>
        <v>500</v>
      </c>
      <c r="I36" s="4"/>
      <c r="J36" s="4">
        <v>200</v>
      </c>
      <c r="K36" s="4">
        <v>200</v>
      </c>
      <c r="L36" s="4">
        <f t="shared" si="6"/>
        <v>400</v>
      </c>
      <c r="P36" s="4"/>
      <c r="Q36" s="4"/>
      <c r="R36" s="4"/>
    </row>
    <row r="37" spans="2:18" x14ac:dyDescent="0.25">
      <c r="B37" t="s">
        <v>42</v>
      </c>
      <c r="F37" s="4"/>
      <c r="G37" s="4"/>
      <c r="H37" s="4">
        <f t="shared" si="3"/>
        <v>0</v>
      </c>
      <c r="I37" s="4"/>
      <c r="J37" s="4"/>
      <c r="K37" s="4"/>
      <c r="L37" s="4">
        <f t="shared" si="6"/>
        <v>0</v>
      </c>
      <c r="P37" s="4"/>
      <c r="Q37" s="4"/>
      <c r="R37" s="4"/>
    </row>
    <row r="38" spans="2:18" x14ac:dyDescent="0.25">
      <c r="B38" t="s">
        <v>43</v>
      </c>
      <c r="F38" s="4"/>
      <c r="G38" s="4">
        <v>600</v>
      </c>
      <c r="H38" s="4">
        <f t="shared" si="3"/>
        <v>600</v>
      </c>
      <c r="I38" s="4"/>
      <c r="J38" s="4"/>
      <c r="K38" s="4">
        <v>300</v>
      </c>
      <c r="L38" s="4">
        <f t="shared" si="6"/>
        <v>300</v>
      </c>
      <c r="P38" s="4"/>
      <c r="Q38" s="4"/>
      <c r="R38" s="4"/>
    </row>
    <row r="39" spans="2:18" x14ac:dyDescent="0.25">
      <c r="B39" t="s">
        <v>115</v>
      </c>
      <c r="F39" s="4"/>
      <c r="G39" s="4"/>
      <c r="H39" s="4"/>
      <c r="I39" s="4"/>
      <c r="J39" s="4"/>
      <c r="K39" s="4">
        <v>300</v>
      </c>
      <c r="L39" s="4">
        <f t="shared" si="6"/>
        <v>300</v>
      </c>
      <c r="P39" s="4"/>
      <c r="Q39" s="4"/>
      <c r="R39" s="4"/>
    </row>
    <row r="40" spans="2:18" x14ac:dyDescent="0.25">
      <c r="B40" t="s">
        <v>106</v>
      </c>
      <c r="F40" s="4">
        <v>250</v>
      </c>
      <c r="G40" s="4"/>
      <c r="H40" s="4">
        <f t="shared" si="3"/>
        <v>250</v>
      </c>
      <c r="I40" s="4"/>
      <c r="J40" s="4">
        <v>170</v>
      </c>
      <c r="K40" s="4"/>
      <c r="L40" s="4">
        <v>170</v>
      </c>
      <c r="P40" s="4"/>
      <c r="Q40" s="4"/>
      <c r="R40" s="4"/>
    </row>
    <row r="41" spans="2:18" x14ac:dyDescent="0.25">
      <c r="B41" t="s">
        <v>107</v>
      </c>
      <c r="F41" s="4">
        <v>300</v>
      </c>
      <c r="G41" s="4"/>
      <c r="H41" s="4">
        <f t="shared" si="3"/>
        <v>300</v>
      </c>
      <c r="I41" s="4"/>
      <c r="J41" s="4">
        <v>250</v>
      </c>
      <c r="K41" s="4"/>
      <c r="L41" s="4">
        <v>250</v>
      </c>
      <c r="P41" s="4"/>
      <c r="Q41" s="4"/>
      <c r="R41" s="4"/>
    </row>
    <row r="42" spans="2:18" x14ac:dyDescent="0.25">
      <c r="B42" t="s">
        <v>108</v>
      </c>
      <c r="F42" s="4">
        <v>200</v>
      </c>
      <c r="G42" s="4"/>
      <c r="H42" s="4">
        <f t="shared" si="3"/>
        <v>200</v>
      </c>
      <c r="I42" s="4"/>
      <c r="J42" s="4">
        <v>370</v>
      </c>
      <c r="K42" s="4"/>
      <c r="L42" s="4">
        <v>370</v>
      </c>
      <c r="P42" s="4"/>
      <c r="Q42" s="4"/>
      <c r="R42" s="4"/>
    </row>
    <row r="43" spans="2:18" x14ac:dyDescent="0.25">
      <c r="F43" s="5"/>
      <c r="G43" s="5"/>
      <c r="H43" s="5"/>
      <c r="I43" s="5"/>
      <c r="J43" s="5"/>
      <c r="K43" s="5"/>
      <c r="L43" s="5"/>
      <c r="P43" s="4"/>
      <c r="Q43" s="4"/>
      <c r="R43" s="4"/>
    </row>
    <row r="44" spans="2:18" x14ac:dyDescent="0.25">
      <c r="B44" s="8" t="s">
        <v>44</v>
      </c>
      <c r="F44" s="4">
        <f>SUM(F24:F43)</f>
        <v>3050</v>
      </c>
      <c r="G44" s="4">
        <f>SUM(G24:G43)</f>
        <v>6400</v>
      </c>
      <c r="H44" s="4">
        <f>SUM(H24:H43)</f>
        <v>9450</v>
      </c>
      <c r="I44" s="4"/>
      <c r="J44" s="4">
        <f t="shared" ref="J44:L44" si="7">SUM(J24:J43)</f>
        <v>3190</v>
      </c>
      <c r="K44" s="4">
        <f t="shared" si="7"/>
        <v>6300</v>
      </c>
      <c r="L44" s="4">
        <f t="shared" si="7"/>
        <v>9490</v>
      </c>
      <c r="P44" s="4"/>
      <c r="Q44" s="4"/>
      <c r="R44" s="4"/>
    </row>
    <row r="45" spans="2:18" x14ac:dyDescent="0.25">
      <c r="B45" t="s">
        <v>114</v>
      </c>
      <c r="F45" s="4">
        <v>-325</v>
      </c>
      <c r="G45" s="4"/>
      <c r="H45" s="4">
        <f>F45+G45</f>
        <v>-325</v>
      </c>
      <c r="I45" s="4"/>
      <c r="J45" s="4">
        <v>-235</v>
      </c>
      <c r="K45" s="4">
        <v>0</v>
      </c>
      <c r="L45" s="4">
        <v>-235</v>
      </c>
      <c r="P45" s="4"/>
      <c r="Q45" s="4"/>
      <c r="R45" s="4"/>
    </row>
    <row r="46" spans="2:18" x14ac:dyDescent="0.25">
      <c r="F46" s="4"/>
      <c r="G46" s="4"/>
      <c r="H46" s="4"/>
      <c r="I46" s="4"/>
      <c r="J46" s="4"/>
      <c r="K46" s="4"/>
      <c r="L46" s="4"/>
      <c r="P46" s="4"/>
      <c r="Q46" s="4"/>
      <c r="R46" s="4"/>
    </row>
    <row r="47" spans="2:18" ht="15.75" thickBot="1" x14ac:dyDescent="0.3">
      <c r="F47" s="6">
        <f>SUM(F44:F45)</f>
        <v>2725</v>
      </c>
      <c r="G47" s="6">
        <f t="shared" ref="G47:H47" si="8">SUM(G44:G45)</f>
        <v>6400</v>
      </c>
      <c r="H47" s="6">
        <f t="shared" si="8"/>
        <v>9125</v>
      </c>
      <c r="I47" s="6"/>
      <c r="J47" s="6">
        <f t="shared" ref="J47:L47" si="9">SUM(J44:J45)</f>
        <v>2955</v>
      </c>
      <c r="K47" s="6">
        <f t="shared" si="9"/>
        <v>6300</v>
      </c>
      <c r="L47" s="6">
        <f t="shared" si="9"/>
        <v>9255</v>
      </c>
      <c r="P47" s="4"/>
      <c r="Q47" s="4"/>
      <c r="R47" s="4"/>
    </row>
    <row r="48" spans="2:18" ht="15.75" thickTop="1" x14ac:dyDescent="0.25"/>
  </sheetData>
  <pageMargins left="0.7" right="0.7" top="0.75" bottom="0.75" header="0.3" footer="0.3"/>
  <pageSetup paperSize="9" scale="85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BA0E5-D659-46C8-B743-E0EA6500E6E3}">
  <dimension ref="A2:F83"/>
  <sheetViews>
    <sheetView topLeftCell="A46" workbookViewId="0">
      <selection activeCell="E62" sqref="E62"/>
    </sheetView>
  </sheetViews>
  <sheetFormatPr defaultRowHeight="15" x14ac:dyDescent="0.25"/>
  <cols>
    <col min="1" max="1" width="6.140625" customWidth="1"/>
    <col min="4" max="4" width="10.5703125" bestFit="1" customWidth="1"/>
  </cols>
  <sheetData>
    <row r="2" spans="1:4" ht="21" x14ac:dyDescent="0.35">
      <c r="B2" s="11" t="s">
        <v>192</v>
      </c>
    </row>
    <row r="4" spans="1:4" x14ac:dyDescent="0.25">
      <c r="B4" t="s">
        <v>45</v>
      </c>
    </row>
    <row r="6" spans="1:4" x14ac:dyDescent="0.25">
      <c r="B6" t="s">
        <v>46</v>
      </c>
    </row>
    <row r="8" spans="1:4" x14ac:dyDescent="0.25">
      <c r="B8" t="s">
        <v>193</v>
      </c>
    </row>
    <row r="9" spans="1:4" x14ac:dyDescent="0.25">
      <c r="B9" t="s">
        <v>47</v>
      </c>
    </row>
    <row r="10" spans="1:4" x14ac:dyDescent="0.25">
      <c r="B10" t="s">
        <v>48</v>
      </c>
    </row>
    <row r="12" spans="1:4" ht="18.75" x14ac:dyDescent="0.3">
      <c r="A12" s="12">
        <v>1</v>
      </c>
      <c r="B12" s="12" t="s">
        <v>49</v>
      </c>
      <c r="C12" s="13"/>
      <c r="D12" s="13"/>
    </row>
    <row r="14" spans="1:4" x14ac:dyDescent="0.25">
      <c r="B14" t="s">
        <v>194</v>
      </c>
    </row>
    <row r="16" spans="1:4" x14ac:dyDescent="0.25">
      <c r="B16" t="s">
        <v>50</v>
      </c>
      <c r="D16" s="4">
        <v>12993.21</v>
      </c>
    </row>
    <row r="17" spans="1:5" x14ac:dyDescent="0.25">
      <c r="B17" t="s">
        <v>51</v>
      </c>
      <c r="D17" s="4">
        <v>12439.24</v>
      </c>
    </row>
    <row r="18" spans="1:5" x14ac:dyDescent="0.25">
      <c r="B18" t="s">
        <v>52</v>
      </c>
      <c r="D18" s="4">
        <v>553.97</v>
      </c>
      <c r="E18" s="14" t="s">
        <v>195</v>
      </c>
    </row>
    <row r="19" spans="1:5" x14ac:dyDescent="0.25">
      <c r="B19" t="s">
        <v>53</v>
      </c>
      <c r="D19" s="4">
        <v>13313.25</v>
      </c>
    </row>
    <row r="21" spans="1:5" ht="18.75" x14ac:dyDescent="0.3">
      <c r="A21" s="12">
        <v>2</v>
      </c>
      <c r="B21" s="12" t="s">
        <v>54</v>
      </c>
      <c r="C21" s="12"/>
      <c r="D21" s="12"/>
      <c r="E21" s="12"/>
    </row>
    <row r="23" spans="1:5" x14ac:dyDescent="0.25">
      <c r="B23" t="s">
        <v>55</v>
      </c>
    </row>
    <row r="24" spans="1:5" x14ac:dyDescent="0.25">
      <c r="B24" t="s">
        <v>56</v>
      </c>
    </row>
    <row r="25" spans="1:5" x14ac:dyDescent="0.25">
      <c r="B25" t="s">
        <v>57</v>
      </c>
      <c r="C25" t="s">
        <v>58</v>
      </c>
    </row>
    <row r="26" spans="1:5" x14ac:dyDescent="0.25">
      <c r="B26" t="s">
        <v>59</v>
      </c>
      <c r="C26" t="s">
        <v>60</v>
      </c>
    </row>
    <row r="27" spans="1:5" x14ac:dyDescent="0.25">
      <c r="B27" t="s">
        <v>61</v>
      </c>
      <c r="C27" t="s">
        <v>62</v>
      </c>
    </row>
    <row r="28" spans="1:5" x14ac:dyDescent="0.25">
      <c r="B28" t="s">
        <v>63</v>
      </c>
      <c r="C28" t="s">
        <v>50</v>
      </c>
    </row>
    <row r="29" spans="1:5" x14ac:dyDescent="0.25">
      <c r="B29" t="s">
        <v>64</v>
      </c>
      <c r="C29" t="s">
        <v>51</v>
      </c>
    </row>
    <row r="31" spans="1:5" ht="18.75" x14ac:dyDescent="0.3">
      <c r="A31" s="12">
        <v>3</v>
      </c>
      <c r="B31" s="12" t="s">
        <v>65</v>
      </c>
      <c r="C31" s="12"/>
    </row>
    <row r="33" spans="2:2" x14ac:dyDescent="0.25">
      <c r="B33" s="15" t="s">
        <v>66</v>
      </c>
    </row>
    <row r="35" spans="2:2" x14ac:dyDescent="0.25">
      <c r="B35" t="s">
        <v>67</v>
      </c>
    </row>
    <row r="37" spans="2:2" x14ac:dyDescent="0.25">
      <c r="B37" t="s">
        <v>68</v>
      </c>
    </row>
    <row r="38" spans="2:2" x14ac:dyDescent="0.25">
      <c r="B38" t="s">
        <v>69</v>
      </c>
    </row>
    <row r="40" spans="2:2" x14ac:dyDescent="0.25">
      <c r="B40" t="s">
        <v>70</v>
      </c>
    </row>
    <row r="42" spans="2:2" x14ac:dyDescent="0.25">
      <c r="B42" t="s">
        <v>71</v>
      </c>
    </row>
    <row r="43" spans="2:2" x14ac:dyDescent="0.25">
      <c r="B43" t="s">
        <v>72</v>
      </c>
    </row>
    <row r="45" spans="2:2" x14ac:dyDescent="0.25">
      <c r="B45" t="s">
        <v>73</v>
      </c>
    </row>
    <row r="46" spans="2:2" x14ac:dyDescent="0.25">
      <c r="B46" t="s">
        <v>74</v>
      </c>
    </row>
    <row r="48" spans="2:2" x14ac:dyDescent="0.25">
      <c r="B48" t="s">
        <v>75</v>
      </c>
    </row>
    <row r="49" spans="2:5" x14ac:dyDescent="0.25">
      <c r="B49" t="s">
        <v>76</v>
      </c>
    </row>
    <row r="51" spans="2:5" x14ac:dyDescent="0.25">
      <c r="B51" t="s">
        <v>77</v>
      </c>
    </row>
    <row r="52" spans="2:5" x14ac:dyDescent="0.25">
      <c r="B52" t="s">
        <v>78</v>
      </c>
    </row>
    <row r="54" spans="2:5" x14ac:dyDescent="0.25">
      <c r="B54" t="s">
        <v>79</v>
      </c>
    </row>
    <row r="56" spans="2:5" x14ac:dyDescent="0.25">
      <c r="B56" t="s">
        <v>80</v>
      </c>
    </row>
    <row r="57" spans="2:5" x14ac:dyDescent="0.25">
      <c r="B57" t="s">
        <v>81</v>
      </c>
    </row>
    <row r="59" spans="2:5" x14ac:dyDescent="0.25">
      <c r="B59" t="s">
        <v>82</v>
      </c>
    </row>
    <row r="60" spans="2:5" x14ac:dyDescent="0.25">
      <c r="B60" t="s">
        <v>83</v>
      </c>
    </row>
    <row r="61" spans="2:5" x14ac:dyDescent="0.25">
      <c r="B61" t="s">
        <v>84</v>
      </c>
      <c r="D61" s="16" t="s">
        <v>195</v>
      </c>
      <c r="E61">
        <v>553.97</v>
      </c>
    </row>
    <row r="63" spans="2:5" x14ac:dyDescent="0.25">
      <c r="B63" t="s">
        <v>85</v>
      </c>
    </row>
    <row r="65" spans="1:6" x14ac:dyDescent="0.25">
      <c r="B65" t="s">
        <v>86</v>
      </c>
    </row>
    <row r="67" spans="1:6" ht="18.75" x14ac:dyDescent="0.3">
      <c r="A67" s="12">
        <v>4</v>
      </c>
      <c r="B67" s="12" t="s">
        <v>87</v>
      </c>
      <c r="C67" s="12"/>
      <c r="D67" s="12"/>
    </row>
    <row r="69" spans="1:6" x14ac:dyDescent="0.25">
      <c r="B69" t="s">
        <v>88</v>
      </c>
    </row>
    <row r="71" spans="1:6" ht="18.75" x14ac:dyDescent="0.3">
      <c r="A71" s="12">
        <v>5</v>
      </c>
      <c r="B71" s="12" t="s">
        <v>89</v>
      </c>
    </row>
    <row r="73" spans="1:6" x14ac:dyDescent="0.25">
      <c r="B73" t="s">
        <v>90</v>
      </c>
    </row>
    <row r="74" spans="1:6" x14ac:dyDescent="0.25">
      <c r="B74" t="s">
        <v>91</v>
      </c>
    </row>
    <row r="77" spans="1:6" x14ac:dyDescent="0.25">
      <c r="B77" t="s">
        <v>92</v>
      </c>
      <c r="E77" t="s">
        <v>93</v>
      </c>
    </row>
    <row r="80" spans="1:6" x14ac:dyDescent="0.25">
      <c r="B80" t="s">
        <v>94</v>
      </c>
      <c r="F80" t="s">
        <v>95</v>
      </c>
    </row>
    <row r="83" spans="2:6" x14ac:dyDescent="0.25">
      <c r="B83" t="s">
        <v>96</v>
      </c>
      <c r="F83" t="s">
        <v>96</v>
      </c>
    </row>
  </sheetData>
  <pageMargins left="0.7" right="0.7" top="0.75" bottom="0.75" header="0.3" footer="0.3"/>
  <pageSetup paperSize="9" scale="95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3F655-FD5B-4792-A855-3D16F2B5E638}">
  <dimension ref="B2:H27"/>
  <sheetViews>
    <sheetView workbookViewId="0">
      <selection activeCell="M21" sqref="M21"/>
    </sheetView>
  </sheetViews>
  <sheetFormatPr defaultRowHeight="15" x14ac:dyDescent="0.25"/>
  <sheetData>
    <row r="2" spans="2:8" x14ac:dyDescent="0.25">
      <c r="B2" s="1" t="s">
        <v>0</v>
      </c>
    </row>
    <row r="4" spans="2:8" x14ac:dyDescent="0.25">
      <c r="B4" s="2" t="s">
        <v>116</v>
      </c>
    </row>
    <row r="6" spans="2:8" x14ac:dyDescent="0.25">
      <c r="B6" s="2" t="s">
        <v>117</v>
      </c>
      <c r="F6" s="3" t="s">
        <v>119</v>
      </c>
      <c r="G6" s="3" t="s">
        <v>120</v>
      </c>
      <c r="H6" s="3" t="s">
        <v>125</v>
      </c>
    </row>
    <row r="7" spans="2:8" x14ac:dyDescent="0.25">
      <c r="B7" t="s">
        <v>118</v>
      </c>
      <c r="F7">
        <v>440.02</v>
      </c>
      <c r="G7">
        <v>319.93</v>
      </c>
      <c r="H7">
        <v>759.95</v>
      </c>
    </row>
    <row r="8" spans="2:8" x14ac:dyDescent="0.25">
      <c r="B8" t="s">
        <v>121</v>
      </c>
      <c r="F8" s="3"/>
      <c r="G8" s="17">
        <v>200</v>
      </c>
      <c r="H8" s="10">
        <v>200</v>
      </c>
    </row>
    <row r="9" spans="2:8" ht="15.75" thickBot="1" x14ac:dyDescent="0.3">
      <c r="F9" s="18">
        <f>SUM(F7:F8)</f>
        <v>440.02</v>
      </c>
      <c r="G9" s="18">
        <f>SUM(G7:G8)</f>
        <v>519.93000000000006</v>
      </c>
      <c r="H9" s="18">
        <f>SUM(H7:H8)</f>
        <v>959.95</v>
      </c>
    </row>
    <row r="10" spans="2:8" ht="15.75" thickTop="1" x14ac:dyDescent="0.25"/>
    <row r="11" spans="2:8" x14ac:dyDescent="0.25">
      <c r="B11" s="2" t="s">
        <v>122</v>
      </c>
    </row>
    <row r="12" spans="2:8" x14ac:dyDescent="0.25">
      <c r="B12" t="s">
        <v>123</v>
      </c>
      <c r="F12">
        <v>1828.98</v>
      </c>
      <c r="G12">
        <v>4375.8100000000004</v>
      </c>
      <c r="H12">
        <v>6204.79</v>
      </c>
    </row>
    <row r="13" spans="2:8" x14ac:dyDescent="0.25">
      <c r="B13" t="s">
        <v>124</v>
      </c>
      <c r="F13" s="3">
        <v>117.81</v>
      </c>
      <c r="G13" s="3">
        <v>436.16</v>
      </c>
      <c r="H13" s="3">
        <v>553.97</v>
      </c>
    </row>
    <row r="14" spans="2:8" ht="15.75" thickBot="1" x14ac:dyDescent="0.3">
      <c r="B14" t="s">
        <v>126</v>
      </c>
      <c r="F14" s="18">
        <f>SUM(F12:F13)</f>
        <v>1946.79</v>
      </c>
      <c r="G14" s="18">
        <f t="shared" ref="G14:H14" si="0">SUM(G12:G13)</f>
        <v>4811.97</v>
      </c>
      <c r="H14" s="18">
        <f t="shared" si="0"/>
        <v>6758.76</v>
      </c>
    </row>
    <row r="15" spans="2:8" ht="15.75" thickTop="1" x14ac:dyDescent="0.25"/>
    <row r="16" spans="2:8" x14ac:dyDescent="0.25">
      <c r="B16" s="2" t="s">
        <v>127</v>
      </c>
    </row>
    <row r="17" spans="2:8" ht="15.75" thickBot="1" x14ac:dyDescent="0.3">
      <c r="B17" t="s">
        <v>128</v>
      </c>
      <c r="F17" s="18">
        <v>486.02</v>
      </c>
      <c r="G17" s="18">
        <v>355.93</v>
      </c>
      <c r="H17" s="18">
        <v>841.95</v>
      </c>
    </row>
    <row r="18" spans="2:8" ht="15.75" thickTop="1" x14ac:dyDescent="0.25"/>
    <row r="19" spans="2:8" x14ac:dyDescent="0.25">
      <c r="B19" s="2" t="s">
        <v>129</v>
      </c>
    </row>
    <row r="20" spans="2:8" x14ac:dyDescent="0.25">
      <c r="B20" t="s">
        <v>130</v>
      </c>
      <c r="F20">
        <v>210.69</v>
      </c>
      <c r="H20">
        <v>210.69</v>
      </c>
    </row>
    <row r="21" spans="2:8" x14ac:dyDescent="0.25">
      <c r="B21" t="s">
        <v>132</v>
      </c>
      <c r="G21" s="10">
        <v>600</v>
      </c>
      <c r="H21" s="10">
        <v>600</v>
      </c>
    </row>
    <row r="22" spans="2:8" x14ac:dyDescent="0.25">
      <c r="B22" t="s">
        <v>131</v>
      </c>
      <c r="F22" s="10">
        <v>20.3</v>
      </c>
      <c r="G22">
        <v>-18.45</v>
      </c>
      <c r="H22">
        <v>1.85</v>
      </c>
    </row>
    <row r="23" spans="2:8" ht="15.75" thickBot="1" x14ac:dyDescent="0.3">
      <c r="F23" s="18">
        <f>SUM(F20:F22)</f>
        <v>230.99</v>
      </c>
      <c r="G23" s="18">
        <f t="shared" ref="G23:H23" si="1">SUM(G20:G22)</f>
        <v>581.54999999999995</v>
      </c>
      <c r="H23" s="18">
        <f t="shared" si="1"/>
        <v>812.54000000000008</v>
      </c>
    </row>
    <row r="24" spans="2:8" ht="15.75" thickTop="1" x14ac:dyDescent="0.25"/>
    <row r="25" spans="2:8" x14ac:dyDescent="0.25">
      <c r="B25" s="2" t="s">
        <v>133</v>
      </c>
    </row>
    <row r="26" spans="2:8" ht="15.75" thickBot="1" x14ac:dyDescent="0.3">
      <c r="B26" t="s">
        <v>134</v>
      </c>
      <c r="F26" s="19">
        <v>500</v>
      </c>
      <c r="G26" s="18"/>
      <c r="H26" s="19">
        <v>500</v>
      </c>
    </row>
    <row r="27" spans="2:8" ht="15.75" thickTop="1" x14ac:dyDescent="0.25"/>
  </sheetData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5F43E-7F19-45E6-A69D-AB7A55342318}">
  <dimension ref="B2:I67"/>
  <sheetViews>
    <sheetView topLeftCell="A49" workbookViewId="0">
      <selection activeCell="M12" sqref="M12"/>
    </sheetView>
  </sheetViews>
  <sheetFormatPr defaultRowHeight="15" x14ac:dyDescent="0.25"/>
  <cols>
    <col min="3" max="3" width="5.140625" customWidth="1"/>
    <col min="4" max="4" width="18.7109375" customWidth="1"/>
    <col min="6" max="6" width="4.85546875" customWidth="1"/>
    <col min="7" max="7" width="11.28515625" customWidth="1"/>
    <col min="8" max="8" width="3.28515625" customWidth="1"/>
  </cols>
  <sheetData>
    <row r="2" spans="2:9" x14ac:dyDescent="0.25">
      <c r="B2" s="1" t="s">
        <v>0</v>
      </c>
    </row>
    <row r="3" spans="2:9" x14ac:dyDescent="0.25">
      <c r="D3" s="8" t="s">
        <v>191</v>
      </c>
    </row>
    <row r="4" spans="2:9" x14ac:dyDescent="0.25">
      <c r="B4" s="2" t="s">
        <v>135</v>
      </c>
    </row>
    <row r="5" spans="2:9" x14ac:dyDescent="0.25">
      <c r="B5" s="3" t="s">
        <v>136</v>
      </c>
      <c r="C5" s="3"/>
      <c r="D5" s="3"/>
      <c r="E5" s="25" t="s">
        <v>125</v>
      </c>
      <c r="F5" s="3"/>
      <c r="G5" s="25" t="s">
        <v>186</v>
      </c>
      <c r="H5" s="3"/>
      <c r="I5" s="25" t="s">
        <v>187</v>
      </c>
    </row>
    <row r="6" spans="2:9" x14ac:dyDescent="0.25">
      <c r="B6" s="21">
        <v>45327</v>
      </c>
      <c r="C6" t="s">
        <v>137</v>
      </c>
      <c r="D6" t="s">
        <v>138</v>
      </c>
      <c r="E6">
        <v>139.54</v>
      </c>
      <c r="G6">
        <v>139.54</v>
      </c>
    </row>
    <row r="7" spans="2:9" x14ac:dyDescent="0.25">
      <c r="B7" s="20">
        <v>45348</v>
      </c>
      <c r="D7" t="s">
        <v>139</v>
      </c>
      <c r="E7">
        <v>174.54</v>
      </c>
      <c r="G7">
        <v>174.54</v>
      </c>
    </row>
    <row r="8" spans="2:9" x14ac:dyDescent="0.25">
      <c r="B8" s="20">
        <v>45356</v>
      </c>
      <c r="D8" t="s">
        <v>140</v>
      </c>
      <c r="E8">
        <v>105.68</v>
      </c>
      <c r="G8">
        <v>105.68</v>
      </c>
    </row>
    <row r="9" spans="2:9" x14ac:dyDescent="0.25">
      <c r="B9" s="20">
        <v>45377</v>
      </c>
      <c r="D9" t="s">
        <v>141</v>
      </c>
      <c r="E9">
        <v>105.35</v>
      </c>
      <c r="G9">
        <v>105.35</v>
      </c>
    </row>
    <row r="10" spans="2:9" x14ac:dyDescent="0.25">
      <c r="B10" s="20">
        <v>45419</v>
      </c>
      <c r="D10" t="s">
        <v>143</v>
      </c>
      <c r="E10">
        <v>158.82</v>
      </c>
      <c r="G10">
        <v>158.82</v>
      </c>
    </row>
    <row r="11" spans="2:9" x14ac:dyDescent="0.25">
      <c r="B11" s="20">
        <v>45428</v>
      </c>
      <c r="D11" t="s">
        <v>142</v>
      </c>
      <c r="E11">
        <v>117.11</v>
      </c>
      <c r="G11">
        <v>117.11</v>
      </c>
    </row>
    <row r="12" spans="2:9" x14ac:dyDescent="0.25">
      <c r="B12" s="20">
        <v>45461</v>
      </c>
      <c r="D12" t="s">
        <v>144</v>
      </c>
      <c r="E12">
        <v>89.83</v>
      </c>
      <c r="G12">
        <v>89.83</v>
      </c>
    </row>
    <row r="13" spans="2:9" x14ac:dyDescent="0.25">
      <c r="B13" s="20">
        <v>45475</v>
      </c>
      <c r="D13" t="s">
        <v>145</v>
      </c>
      <c r="E13">
        <v>125.77</v>
      </c>
      <c r="G13">
        <v>125.77</v>
      </c>
    </row>
    <row r="14" spans="2:9" x14ac:dyDescent="0.25">
      <c r="B14" s="20">
        <v>45517</v>
      </c>
      <c r="D14" t="s">
        <v>153</v>
      </c>
      <c r="E14" s="10">
        <v>83.6</v>
      </c>
      <c r="G14" s="10">
        <v>83.6</v>
      </c>
    </row>
    <row r="15" spans="2:9" x14ac:dyDescent="0.25">
      <c r="B15" s="20">
        <v>45503</v>
      </c>
      <c r="D15" t="s">
        <v>146</v>
      </c>
      <c r="E15">
        <v>121.55</v>
      </c>
      <c r="G15">
        <v>121.55</v>
      </c>
    </row>
    <row r="16" spans="2:9" x14ac:dyDescent="0.25">
      <c r="B16" s="20">
        <v>45538</v>
      </c>
      <c r="D16" t="s">
        <v>147</v>
      </c>
      <c r="E16">
        <v>95.55</v>
      </c>
      <c r="G16">
        <v>95.55</v>
      </c>
    </row>
    <row r="17" spans="2:9" x14ac:dyDescent="0.25">
      <c r="B17" s="20">
        <v>45552</v>
      </c>
      <c r="D17" t="s">
        <v>148</v>
      </c>
      <c r="E17" s="10">
        <v>92.8</v>
      </c>
      <c r="G17" s="10">
        <v>92.8</v>
      </c>
    </row>
    <row r="18" spans="2:9" x14ac:dyDescent="0.25">
      <c r="B18" s="20">
        <v>45566</v>
      </c>
      <c r="D18" t="s">
        <v>149</v>
      </c>
      <c r="E18">
        <v>102.35</v>
      </c>
      <c r="G18">
        <v>102.35</v>
      </c>
    </row>
    <row r="19" spans="2:9" x14ac:dyDescent="0.25">
      <c r="B19" s="20">
        <v>45601</v>
      </c>
      <c r="D19" t="s">
        <v>150</v>
      </c>
      <c r="E19">
        <v>95.15</v>
      </c>
      <c r="G19">
        <v>95.15</v>
      </c>
    </row>
    <row r="20" spans="2:9" x14ac:dyDescent="0.25">
      <c r="B20" s="20">
        <v>45608</v>
      </c>
      <c r="D20" t="s">
        <v>151</v>
      </c>
      <c r="E20" s="10">
        <v>103.7</v>
      </c>
      <c r="G20" s="10">
        <v>103.7</v>
      </c>
    </row>
    <row r="21" spans="2:9" x14ac:dyDescent="0.25">
      <c r="B21" s="20">
        <v>45643</v>
      </c>
      <c r="D21" t="s">
        <v>162</v>
      </c>
      <c r="E21" s="10">
        <v>123.12</v>
      </c>
      <c r="G21" s="10"/>
      <c r="I21">
        <v>123.12</v>
      </c>
    </row>
    <row r="22" spans="2:9" x14ac:dyDescent="0.25">
      <c r="B22" s="20">
        <v>45313</v>
      </c>
      <c r="D22" t="s">
        <v>164</v>
      </c>
      <c r="E22" s="10">
        <v>117.84</v>
      </c>
      <c r="G22" s="10">
        <v>117.84</v>
      </c>
    </row>
    <row r="23" spans="2:9" x14ac:dyDescent="0.25">
      <c r="B23" s="20">
        <v>45447</v>
      </c>
      <c r="D23" t="s">
        <v>164</v>
      </c>
      <c r="E23" s="10">
        <v>101.08</v>
      </c>
      <c r="G23" s="10">
        <v>101.08</v>
      </c>
    </row>
    <row r="24" spans="2:9" x14ac:dyDescent="0.25">
      <c r="B24" s="20">
        <v>45482</v>
      </c>
      <c r="D24" t="s">
        <v>164</v>
      </c>
      <c r="E24" s="10">
        <v>99.57</v>
      </c>
      <c r="G24" s="10">
        <v>99.57</v>
      </c>
    </row>
    <row r="25" spans="2:9" x14ac:dyDescent="0.25">
      <c r="B25" s="20">
        <v>45651</v>
      </c>
      <c r="D25" t="s">
        <v>163</v>
      </c>
      <c r="E25" s="17">
        <v>232.81</v>
      </c>
      <c r="G25" s="3"/>
      <c r="I25">
        <v>232.81</v>
      </c>
    </row>
    <row r="26" spans="2:9" x14ac:dyDescent="0.25">
      <c r="B26" s="20"/>
      <c r="E26" s="10">
        <f>SUM(E6:E25)</f>
        <v>2385.7600000000002</v>
      </c>
      <c r="G26">
        <f>SUM(G6:G25)</f>
        <v>2029.8299999999997</v>
      </c>
    </row>
    <row r="27" spans="2:9" x14ac:dyDescent="0.25">
      <c r="B27" s="20">
        <v>45594</v>
      </c>
      <c r="C27" s="22" t="s">
        <v>188</v>
      </c>
      <c r="D27" t="s">
        <v>152</v>
      </c>
      <c r="E27">
        <v>147.85</v>
      </c>
      <c r="G27" s="10">
        <v>147.85</v>
      </c>
    </row>
    <row r="28" spans="2:9" ht="15.75" thickBot="1" x14ac:dyDescent="0.3">
      <c r="E28" s="19">
        <f>SUM(E26:E27)</f>
        <v>2533.61</v>
      </c>
      <c r="G28" s="19">
        <f>SUM(G26:G27)</f>
        <v>2177.6799999999998</v>
      </c>
      <c r="I28" s="18">
        <f>SUM(I20:I25)</f>
        <v>355.93</v>
      </c>
    </row>
    <row r="29" spans="2:9" ht="15.75" thickTop="1" x14ac:dyDescent="0.25">
      <c r="E29" s="10"/>
      <c r="G29" s="10"/>
    </row>
    <row r="30" spans="2:9" x14ac:dyDescent="0.25">
      <c r="B30" s="2" t="s">
        <v>154</v>
      </c>
    </row>
    <row r="31" spans="2:9" ht="15.75" thickTop="1" x14ac:dyDescent="0.25">
      <c r="B31" s="20">
        <v>45370</v>
      </c>
      <c r="C31" s="23" t="s">
        <v>155</v>
      </c>
      <c r="D31" t="s">
        <v>156</v>
      </c>
      <c r="E31">
        <v>119.13</v>
      </c>
      <c r="G31">
        <v>119.13</v>
      </c>
    </row>
    <row r="32" spans="2:9" x14ac:dyDescent="0.25">
      <c r="B32" s="20">
        <v>45426</v>
      </c>
      <c r="D32" t="s">
        <v>157</v>
      </c>
      <c r="E32">
        <v>99.02</v>
      </c>
      <c r="G32">
        <v>99.02</v>
      </c>
    </row>
    <row r="33" spans="2:9" x14ac:dyDescent="0.25">
      <c r="B33" s="20">
        <v>45433</v>
      </c>
      <c r="D33" t="s">
        <v>156</v>
      </c>
      <c r="E33">
        <v>88.52</v>
      </c>
      <c r="G33">
        <v>88.52</v>
      </c>
    </row>
    <row r="34" spans="2:9" x14ac:dyDescent="0.25">
      <c r="B34" s="20">
        <v>45440</v>
      </c>
      <c r="D34" t="s">
        <v>158</v>
      </c>
      <c r="E34">
        <v>153.12</v>
      </c>
      <c r="G34">
        <v>153.12</v>
      </c>
    </row>
    <row r="35" spans="2:9" x14ac:dyDescent="0.25">
      <c r="B35" s="20">
        <v>45573</v>
      </c>
      <c r="D35" s="8" t="s">
        <v>159</v>
      </c>
      <c r="E35">
        <v>113.35</v>
      </c>
      <c r="G35">
        <v>113.35</v>
      </c>
    </row>
    <row r="36" spans="2:9" x14ac:dyDescent="0.25">
      <c r="B36" s="20">
        <v>45615</v>
      </c>
      <c r="D36" t="s">
        <v>160</v>
      </c>
      <c r="E36">
        <v>125.65</v>
      </c>
      <c r="G36">
        <v>125.65</v>
      </c>
    </row>
    <row r="37" spans="2:9" x14ac:dyDescent="0.25">
      <c r="B37" s="20">
        <v>45622</v>
      </c>
      <c r="D37" t="s">
        <v>161</v>
      </c>
      <c r="E37">
        <v>114.75</v>
      </c>
      <c r="G37">
        <v>114.75</v>
      </c>
    </row>
    <row r="38" spans="2:9" x14ac:dyDescent="0.25">
      <c r="B38" s="20">
        <v>45636</v>
      </c>
      <c r="D38" t="s">
        <v>165</v>
      </c>
      <c r="E38">
        <v>106.92</v>
      </c>
      <c r="I38">
        <v>106.92</v>
      </c>
    </row>
    <row r="39" spans="2:9" x14ac:dyDescent="0.25">
      <c r="E39" s="3"/>
    </row>
    <row r="40" spans="2:9" ht="15.75" thickBot="1" x14ac:dyDescent="0.3">
      <c r="E40" s="18">
        <f>SUM(E31:E39)</f>
        <v>920.45999999999992</v>
      </c>
      <c r="G40" s="18">
        <f>SUM(G31:G39)</f>
        <v>813.54</v>
      </c>
      <c r="I40" s="18">
        <f>SUM(I38:I39)</f>
        <v>106.92</v>
      </c>
    </row>
    <row r="41" spans="2:9" ht="15.75" thickTop="1" x14ac:dyDescent="0.25"/>
    <row r="42" spans="2:9" x14ac:dyDescent="0.25">
      <c r="B42" s="2" t="s">
        <v>166</v>
      </c>
    </row>
    <row r="43" spans="2:9" x14ac:dyDescent="0.25">
      <c r="B43" s="20">
        <v>45299</v>
      </c>
      <c r="D43" t="s">
        <v>167</v>
      </c>
      <c r="E43">
        <v>127.49</v>
      </c>
      <c r="G43">
        <v>127.49</v>
      </c>
    </row>
    <row r="44" spans="2:9" x14ac:dyDescent="0.25">
      <c r="B44" s="20">
        <v>45306</v>
      </c>
      <c r="D44" t="s">
        <v>168</v>
      </c>
      <c r="E44">
        <v>166.91</v>
      </c>
      <c r="G44">
        <v>166.91</v>
      </c>
    </row>
    <row r="45" spans="2:9" x14ac:dyDescent="0.25">
      <c r="B45" s="20">
        <v>45341</v>
      </c>
      <c r="D45" t="s">
        <v>169</v>
      </c>
      <c r="E45">
        <v>138.74</v>
      </c>
      <c r="G45">
        <v>138.74</v>
      </c>
    </row>
    <row r="46" spans="2:9" x14ac:dyDescent="0.25">
      <c r="B46" s="20">
        <v>45363</v>
      </c>
      <c r="D46" t="s">
        <v>170</v>
      </c>
      <c r="E46">
        <v>110.58</v>
      </c>
      <c r="G46">
        <v>110.58</v>
      </c>
    </row>
    <row r="47" spans="2:9" x14ac:dyDescent="0.25">
      <c r="B47" s="20">
        <v>45388</v>
      </c>
      <c r="D47" t="s">
        <v>171</v>
      </c>
      <c r="E47">
        <v>148.97</v>
      </c>
      <c r="G47">
        <v>148.97</v>
      </c>
    </row>
    <row r="48" spans="2:9" x14ac:dyDescent="0.25">
      <c r="B48" s="20">
        <v>45405</v>
      </c>
      <c r="D48" t="s">
        <v>175</v>
      </c>
      <c r="E48">
        <v>139.11000000000001</v>
      </c>
      <c r="G48">
        <v>139.11000000000001</v>
      </c>
    </row>
    <row r="49" spans="2:9" x14ac:dyDescent="0.25">
      <c r="B49" s="20">
        <v>45412</v>
      </c>
      <c r="D49" t="s">
        <v>176</v>
      </c>
      <c r="E49">
        <v>106.97</v>
      </c>
      <c r="G49">
        <v>106.97</v>
      </c>
    </row>
    <row r="50" spans="2:9" x14ac:dyDescent="0.25">
      <c r="B50" s="20">
        <v>45468</v>
      </c>
      <c r="D50" t="s">
        <v>177</v>
      </c>
      <c r="E50">
        <v>205.45</v>
      </c>
      <c r="G50">
        <v>205.45</v>
      </c>
    </row>
    <row r="51" spans="2:9" x14ac:dyDescent="0.25">
      <c r="B51" s="20">
        <v>45524</v>
      </c>
      <c r="D51" t="s">
        <v>178</v>
      </c>
      <c r="E51">
        <v>188.75</v>
      </c>
      <c r="G51">
        <v>188.75</v>
      </c>
    </row>
    <row r="52" spans="2:9" x14ac:dyDescent="0.25">
      <c r="B52" s="20">
        <v>45539</v>
      </c>
      <c r="D52" t="s">
        <v>179</v>
      </c>
      <c r="E52">
        <v>149.75</v>
      </c>
      <c r="G52">
        <v>149.75</v>
      </c>
    </row>
    <row r="53" spans="2:9" x14ac:dyDescent="0.25">
      <c r="B53" s="20">
        <v>45489</v>
      </c>
      <c r="D53" t="s">
        <v>180</v>
      </c>
      <c r="E53">
        <v>127.82</v>
      </c>
      <c r="G53">
        <v>127.82</v>
      </c>
    </row>
    <row r="54" spans="2:9" x14ac:dyDescent="0.25">
      <c r="B54" s="20">
        <v>45496</v>
      </c>
      <c r="D54" t="s">
        <v>181</v>
      </c>
      <c r="E54">
        <v>114.96</v>
      </c>
      <c r="G54">
        <v>114.96</v>
      </c>
    </row>
    <row r="55" spans="2:9" x14ac:dyDescent="0.25">
      <c r="B55" s="20">
        <v>45594</v>
      </c>
      <c r="D55" t="s">
        <v>182</v>
      </c>
      <c r="E55">
        <v>304.75</v>
      </c>
      <c r="G55">
        <v>304.75</v>
      </c>
    </row>
    <row r="56" spans="2:9" x14ac:dyDescent="0.25">
      <c r="B56" s="20">
        <v>45587</v>
      </c>
      <c r="D56" t="s">
        <v>183</v>
      </c>
      <c r="E56">
        <v>200.35</v>
      </c>
      <c r="G56">
        <v>200.35</v>
      </c>
    </row>
    <row r="57" spans="2:9" x14ac:dyDescent="0.25">
      <c r="B57" s="20">
        <v>45334</v>
      </c>
      <c r="C57" s="23" t="s">
        <v>184</v>
      </c>
      <c r="D57" s="8" t="s">
        <v>185</v>
      </c>
      <c r="E57">
        <v>1156.53</v>
      </c>
      <c r="G57">
        <v>1156.53</v>
      </c>
    </row>
    <row r="58" spans="2:9" x14ac:dyDescent="0.25">
      <c r="B58" s="20">
        <v>45649</v>
      </c>
      <c r="D58" t="s">
        <v>172</v>
      </c>
      <c r="E58">
        <v>150.72</v>
      </c>
      <c r="I58">
        <v>150.72</v>
      </c>
    </row>
    <row r="59" spans="2:9" x14ac:dyDescent="0.25">
      <c r="B59" s="20">
        <v>45650</v>
      </c>
      <c r="D59" t="s">
        <v>173</v>
      </c>
      <c r="E59">
        <v>143.97</v>
      </c>
      <c r="I59">
        <v>143.97</v>
      </c>
    </row>
    <row r="60" spans="2:9" x14ac:dyDescent="0.25">
      <c r="B60" s="20">
        <v>45657</v>
      </c>
      <c r="D60" t="s">
        <v>174</v>
      </c>
      <c r="E60">
        <v>84.41</v>
      </c>
      <c r="I60">
        <v>84.41</v>
      </c>
    </row>
    <row r="62" spans="2:9" ht="15.75" thickBot="1" x14ac:dyDescent="0.3">
      <c r="E62" s="18">
        <f>SUM(E43:E61)</f>
        <v>3766.2299999999996</v>
      </c>
      <c r="G62" s="18">
        <f>SUM(G43:G61)</f>
        <v>3387.13</v>
      </c>
      <c r="I62" s="19">
        <f>SUM(I58:I61)</f>
        <v>379.1</v>
      </c>
    </row>
    <row r="63" spans="2:9" ht="15.75" thickTop="1" x14ac:dyDescent="0.25"/>
    <row r="64" spans="2:9" ht="15.75" thickBot="1" x14ac:dyDescent="0.3">
      <c r="D64" t="s">
        <v>125</v>
      </c>
      <c r="E64" s="19">
        <f>E28+E40+E62</f>
        <v>7220.2999999999993</v>
      </c>
      <c r="G64" s="19">
        <f>G40+G28+G62</f>
        <v>6378.35</v>
      </c>
      <c r="I64" s="24">
        <f>I28+I40+I62</f>
        <v>841.95</v>
      </c>
    </row>
    <row r="65" spans="4:9" ht="15.75" thickTop="1" x14ac:dyDescent="0.25">
      <c r="D65" t="s">
        <v>189</v>
      </c>
      <c r="I65" s="10">
        <v>-82</v>
      </c>
    </row>
    <row r="66" spans="4:9" ht="15.75" thickBot="1" x14ac:dyDescent="0.3">
      <c r="I66" s="19">
        <f>SUM(I64:I65)</f>
        <v>759.95</v>
      </c>
    </row>
    <row r="67" spans="4:9" ht="15.75" thickTop="1" x14ac:dyDescent="0.25"/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Blad1</vt:lpstr>
      <vt:lpstr>Blad2</vt:lpstr>
      <vt:lpstr>Blad4</vt:lpstr>
      <vt:lpstr>Blad3</vt:lpstr>
      <vt:lpstr>Blad5</vt:lpstr>
      <vt:lpstr>Blad6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Broek</dc:creator>
  <cp:lastModifiedBy>Broek</cp:lastModifiedBy>
  <cp:lastPrinted>2024-01-14T16:46:11Z</cp:lastPrinted>
  <dcterms:created xsi:type="dcterms:W3CDTF">2015-06-05T18:19:34Z</dcterms:created>
  <dcterms:modified xsi:type="dcterms:W3CDTF">2024-01-27T10:34:45Z</dcterms:modified>
</cp:coreProperties>
</file>